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59" activeTab="1"/>
  </bookViews>
  <sheets>
    <sheet name="ĐẦU TƯ" sheetId="1" r:id="rId1"/>
    <sheet name="SỰ NGHIỆP" sheetId="2" r:id="rId2"/>
  </sheets>
  <definedNames>
    <definedName name="_xlnm.Print_Area" localSheetId="0">'ĐẦU TƯ'!$A$1:$X$190</definedName>
    <definedName name="_xlnm.Print_Area" localSheetId="1">'SỰ NGHIỆP'!$A$2:$J$106</definedName>
    <definedName name="_xlnm.Print_Titles" localSheetId="0">'ĐẦU TƯ'!$5:$6</definedName>
  </definedNames>
  <calcPr fullCalcOnLoad="1"/>
</workbook>
</file>

<file path=xl/sharedStrings.xml><?xml version="1.0" encoding="utf-8"?>
<sst xmlns="http://schemas.openxmlformats.org/spreadsheetml/2006/main" count="304" uniqueCount="150">
  <si>
    <t>I</t>
  </si>
  <si>
    <t>STT</t>
  </si>
  <si>
    <t>Danh mục dự án</t>
  </si>
  <si>
    <t>Dự kiến thời gian KC-HT</t>
  </si>
  <si>
    <t>Số QĐ đầu tư</t>
  </si>
  <si>
    <t>Tổng mức đầu tư được duyệt và dự kiến</t>
  </si>
  <si>
    <t>Kế hoạch vốn được giao</t>
  </si>
  <si>
    <t>Tiến độ triển khai thực hiện</t>
  </si>
  <si>
    <t xml:space="preserve">Ghi chú </t>
  </si>
  <si>
    <t>TỔNG CỘNG</t>
  </si>
  <si>
    <t>UBND xã Mường Đun</t>
  </si>
  <si>
    <t>UBND xã Mường Báng</t>
  </si>
  <si>
    <t>Lũy kế vốn bố trí đến thời điểm báo cáo</t>
  </si>
  <si>
    <t>Trong đó: Vốn NSTW</t>
  </si>
  <si>
    <t>Nhu cầu vốn còn thiếu</t>
  </si>
  <si>
    <t>UBND xã Sính Phình</t>
  </si>
  <si>
    <t>UBND xã Xá Nhè</t>
  </si>
  <si>
    <t>UBND xã Tủa Thàng</t>
  </si>
  <si>
    <t>UBND xã Tả Phìn</t>
  </si>
  <si>
    <t>UBND xã Tả Sìn Thàng</t>
  </si>
  <si>
    <t>UBND xã Trung Thu</t>
  </si>
  <si>
    <t>UBND xã Lao Xả Phình</t>
  </si>
  <si>
    <t>UBND xã Sín Chải</t>
  </si>
  <si>
    <t>ĐVT: Triệu đồng</t>
  </si>
  <si>
    <t>Năm 2021</t>
  </si>
  <si>
    <t>Năm 2022</t>
  </si>
  <si>
    <t>Kế hoạch vốn kéo dài sang năm 2022</t>
  </si>
  <si>
    <t>2022-2023</t>
  </si>
  <si>
    <t>CHƯƠNG TRÌNH MTQG PHÁT TRIỂN KINH TẾ - XÃ HỘI VÙNG ĐỒNG BÀO DÂN TỘC THIỂU SỐ VÀ MIỀN NÚI</t>
  </si>
  <si>
    <t>*</t>
  </si>
  <si>
    <t>Đường trung tâm xã Mường Đun - Bản Hột</t>
  </si>
  <si>
    <t>Tuyến đường từ Sính Phình - Trung Thu - Lao Xả Phình - Tả Sìn Thàng (Trung tâm xã Trung Thu đi Bản Phô - Cáng Phình), huyện Tủa Chùa</t>
  </si>
  <si>
    <t>Bổ sung, nâng cấp các trường Tiểu học và THCS trên địa bàn xã Tủa Thàng</t>
  </si>
  <si>
    <t>Bổ sung, nâng cấp các trường Tiểu học và THCS trên địa bàn xã Sính Phình</t>
  </si>
  <si>
    <t>235 ngày 08/2/2022</t>
  </si>
  <si>
    <t>3229 ngày 14/12/2021</t>
  </si>
  <si>
    <t>3363 ngày
30/12/2021</t>
  </si>
  <si>
    <t>Số liệu giải ngân tăng so với kỳ trước</t>
  </si>
  <si>
    <t>Chủ đầu tư</t>
  </si>
  <si>
    <t>Quyết toán</t>
  </si>
  <si>
    <t>Đã quyết toán</t>
  </si>
  <si>
    <t>Chưa quyết toán</t>
  </si>
  <si>
    <t>Ban QLDA</t>
  </si>
  <si>
    <t xml:space="preserve"> TÌNH HÌNH THỰC HIỆN VÀ GIẢI NGÂN KẾ HOẠCH VỐN ĐẦU TƯ CÔNG TRUNG HẠN NĂM 2023</t>
  </si>
  <si>
    <t>Kế hoạch vốn kéo dài sang năm 2023</t>
  </si>
  <si>
    <t>Năm 2023</t>
  </si>
  <si>
    <t>Dự án dự kiến hoàn thành năm 2023</t>
  </si>
  <si>
    <t>Dự án khởi công mới năm 2023</t>
  </si>
  <si>
    <t>Nước sinh hoạt thôn 3, xã Lao Xả Phình, huyện Tủa Chùa</t>
  </si>
  <si>
    <t>2939/QĐ-UBND ngày 06/12/2022</t>
  </si>
  <si>
    <t>2023-2024</t>
  </si>
  <si>
    <t>Đường giao thông và hệ thống thoát nước bản Huổi só, xã Huổi Só</t>
  </si>
  <si>
    <t>Cấp nước sinh hoạt bản Huổi só, xã Huổi Só</t>
  </si>
  <si>
    <t>Thoát nước thải, vệ sinh môi trường bản Huổi só, xã Huổi Só</t>
  </si>
  <si>
    <t xml:space="preserve"> Cấp điện sinh hoạt bản Huổi só, xã Huổi Só</t>
  </si>
  <si>
    <t>Hạ tầng thông tin và truyền thông bản Huổi só, xã Huổi Só</t>
  </si>
  <si>
    <t>Chợ Huổi Lóng xã Huổi Só</t>
  </si>
  <si>
    <t>2940/QĐ-UBND ngày 06/12/2022</t>
  </si>
  <si>
    <t>2941/QĐ-UBND ngày 06/12/2022</t>
  </si>
  <si>
    <t>2942/QĐ-UBND ngày 06/12/2022</t>
  </si>
  <si>
    <t>2943/QĐ-UBND ngày 06/12/2022</t>
  </si>
  <si>
    <t>2944/QĐ-UBND ngày 06/12/2022</t>
  </si>
  <si>
    <t>2949/QĐ-UBND ngày 06/12/2022</t>
  </si>
  <si>
    <t>BIỂU SỐ 01:</t>
  </si>
  <si>
    <t xml:space="preserve">80% KL theo HĐ A-B </t>
  </si>
  <si>
    <t xml:space="preserve">60% KL theo HĐ A-B </t>
  </si>
  <si>
    <t xml:space="preserve">50% KL theo HĐ A-B </t>
  </si>
  <si>
    <t>Đã được phê duyệt đầu tư, chưa có mặt bằng để khởi công</t>
  </si>
  <si>
    <t>65% KL theo HĐ A-B</t>
  </si>
  <si>
    <t>45% KL theo HĐ A-B</t>
  </si>
  <si>
    <t>1.1</t>
  </si>
  <si>
    <t>1.2</t>
  </si>
  <si>
    <t>Đơn vị tính: Đồng</t>
  </si>
  <si>
    <t>TT</t>
  </si>
  <si>
    <t>NỘI DUNG</t>
  </si>
  <si>
    <t>DT chuyển nguồn năm trước sang</t>
  </si>
  <si>
    <t xml:space="preserve">DT giao năm 2023 </t>
  </si>
  <si>
    <t>Bao gồm</t>
  </si>
  <si>
    <t>Dự toán bổ sung trong năm</t>
  </si>
  <si>
    <t>DT được sử dụng trong năm 2023</t>
  </si>
  <si>
    <t>Tỷ lệ (%)</t>
  </si>
  <si>
    <t>Ngân sách cấp huyện</t>
  </si>
  <si>
    <t>Ngân sách cấp xã, thị trấn</t>
  </si>
  <si>
    <t xml:space="preserve"> -</t>
  </si>
  <si>
    <t>Phòng Nông nghiệp và Phát triển nông thôn</t>
  </si>
  <si>
    <t xml:space="preserve"> +</t>
  </si>
  <si>
    <t>1.3</t>
  </si>
  <si>
    <t>Phòng Dân tộc huyện</t>
  </si>
  <si>
    <t>(1)</t>
  </si>
  <si>
    <t>(2)</t>
  </si>
  <si>
    <t>(3)</t>
  </si>
  <si>
    <t>(4)</t>
  </si>
  <si>
    <t>(5)</t>
  </si>
  <si>
    <t>(6=3+4+5)</t>
  </si>
  <si>
    <t>(7)</t>
  </si>
  <si>
    <t>(8=7/6)</t>
  </si>
  <si>
    <t>Chương trình MTQG Phát triển KT-XH vùng đồng bào dân tộc thiểu số và miền núi</t>
  </si>
  <si>
    <t>Dự án 1: Giải quyết tình trạng thiếu đất ở, nhà ở, đất sản xuất và nước sinh hoạt</t>
  </si>
  <si>
    <t>Hỗ trợ chuyển đổi nghề</t>
  </si>
  <si>
    <t>Phòng Nông nghiệp và PTNT huyện</t>
  </si>
  <si>
    <t>Hỗ trợ nước sinh hoạt phân tán</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</si>
  <si>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</si>
  <si>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 (sự nghiệp kinh tế)</t>
  </si>
  <si>
    <t>UBND xã Huổi só</t>
  </si>
  <si>
    <t>Tiểu dự án 2: Hỗ trợ phát triển sản xuất theo chuỗi giá trị, vùng trồng dược liệu quý, thúc đẩy khởi sự kinh doanh, khởi nghiệp và thu hút đầu tư vùng đồng bào DTTS&amp;MN (sự nghiệp kinh tế)</t>
  </si>
  <si>
    <t>Trung tâm Dịch vụ nông nghiệp</t>
  </si>
  <si>
    <t>UBND Thị Trấn</t>
  </si>
  <si>
    <t>Dự án 4: Đầu tư cơ sở hạ tầng thiết yếu, phục vụ sản xuất, đời sống trong vùng đồng bào DTTS&amp;MN và các đơn vị sự nghiệp công nghiệp của lĩnh vực</t>
  </si>
  <si>
    <t>Tiểu dự án 1: Đầu tư CSHT thiết yếu, phục vụ sản xuất, đời sống trong vùng đồng bào DTTS&amp;MN (sự nghiệp kinh tế)</t>
  </si>
  <si>
    <t>1.4</t>
  </si>
  <si>
    <t>Dự án 5: Phát triển giáo dục nâng cao chất lượng nguồn nhân lực</t>
  </si>
  <si>
    <t>Tiểu dự án 2: Bồi dưỡng kiến thức dân tộc, đào tạo dự bị đại học, đại học và sau đại học đáp ứng nhu cầu nhân lực cho vùng đồng bào DTTS&amp;MN(sự nghiệp giáo dục)</t>
  </si>
  <si>
    <t>Phòng Nội vụ huyện</t>
  </si>
  <si>
    <t>Tiểu dự án 3: Dự án phát triển giáo dục nghề nghiệp và giải quyết việc làm cho người lao động vùng DTTS&amp;MN (sự nghiệp giáo dục)</t>
  </si>
  <si>
    <t>Phòng Lao động và Thương binh xã hội</t>
  </si>
  <si>
    <t>Trung tâm giáo dục nghề nghiệp - Giáo dục thường xuyên huyện</t>
  </si>
  <si>
    <t>1.5</t>
  </si>
  <si>
    <t>Dự án 6: Bảo tồn, phát huy giá trị văn hóa truyền thống tốt đẹp của các dân tộc thiểu số gắn với phát triển du lịch (sự nghiệp văn hóa thông tin)</t>
  </si>
  <si>
    <t>Phòng Văn hóa - Thông tin huyện</t>
  </si>
  <si>
    <t>1.6</t>
  </si>
  <si>
    <t xml:space="preserve">Dự án 8: Thực hiện bình đẳng và giải quyết những vấn đề cấp thiết đối với phụ nữ và trẻ em </t>
  </si>
  <si>
    <t>Hội liên hiệp phụ nữ</t>
  </si>
  <si>
    <t>1.7</t>
  </si>
  <si>
    <t xml:space="preserve">Dự án 9: Đầu tư phát triển nhóm dân tộc thiểu số rất ít người và nhóm dân tộc còn nhiều khó khăn </t>
  </si>
  <si>
    <t>Trung tâm văn hóa - truyền thanh - truyền hình</t>
  </si>
  <si>
    <t>Tiểu dự án 2: Giảm thiểu tình trạng tảo hôn và hôn nhân cận huyết thống trong vùng đồng bào dân tộc thiểu số và miền núi (đảm bảo xã hội)</t>
  </si>
  <si>
    <t>Phòng Dân tộc</t>
  </si>
  <si>
    <t>1.8</t>
  </si>
  <si>
    <t>Dự án 10: Truyền thông, tuyên truyền, vận động trong vùng đồng bào DTTS&amp;MN.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</si>
  <si>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</si>
  <si>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Tiểu dự án 2: Ứng dụng công nghệ thông tin hỗ trợ phát triển kinh tế - xã hội và đảm bảo an ninh trật tự vùng đồng bào dân tộc thiểu số và miền núi (sự nghiệp văn hóa thông tin)</t>
  </si>
  <si>
    <t>Phòng Văn hóa thông tin huyện</t>
  </si>
  <si>
    <t>Tiểu dự án 3: Kiểm tra, giám sát, đánh giá, đào tạo, tập huấn tổ chức thực hiện Chương trình (sự nghiệp kinh tế)</t>
  </si>
  <si>
    <t xml:space="preserve">40% KL theo HĐ A-B </t>
  </si>
  <si>
    <t>Tiểu dự án 1: Đầu tư tạo sinh kế bền vững, phát triển kinh tế - xã hội nhóm dân tộc thiểu số còn gặp nhiều khó khăn, có khó khăn đặc thù (Sự nghiệp văn hóa thông tin)</t>
  </si>
  <si>
    <t>Khối lượng thực hiện đến 2023</t>
  </si>
  <si>
    <t>TÌNH HÌNH THỰC HIỆN GIẢI NGÂN VỐN SỰ NGHIỆP CHƯƠNG TRÌNH MỤC TIÊU QUỐC GIA NĂM 2023</t>
  </si>
  <si>
    <t>DT chi đến 03/8/2023</t>
  </si>
  <si>
    <t>Giải ngân KHV năm 2023 đến 03/8/2023</t>
  </si>
  <si>
    <t>Lũy kế giải ngân đến 03/8/2023</t>
  </si>
  <si>
    <t>Tỷ lệ giải ngân năm 2023 đến 03/8/2023 (%)</t>
  </si>
  <si>
    <t xml:space="preserve"> Dự án sắp xếp ổn định dân cư bản Huổi Só, xã Huổi Só huyện Tủa Chùa</t>
  </si>
  <si>
    <t>Đường Nhù Pông Chua đi thôn 3 xã Sính Phình</t>
  </si>
  <si>
    <t>Mở mới tuyến đường từ Đở Áng Đàng đi thôn Phiêng Páng, xã Sính Phình</t>
  </si>
  <si>
    <t>Nâng cấp tuyến đường nội thôn Nà Sa từ ông Thào A Lử đến nhà ông Giàng A Hạng, xã Tả Phìn</t>
  </si>
  <si>
    <t>Nâng cấp tuyến đường từ trung tâm xã - thông Háng Là, xã Sín Chải</t>
  </si>
  <si>
    <t>4.000</t>
  </si>
  <si>
    <t>Bổ sung, nâng cấp trường Tiểu học và THCS Lao Xả Phình, xã Lao Xả Phình</t>
  </si>
  <si>
    <t>Bổ sung, nâng cấp các trường Tiểu học và THCS trên địa bàn xã Tả Phìn</t>
  </si>
  <si>
    <t>4.525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</si>
</sst>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quot;₫&quot;_-;\-* #,##0.00\ &quot;₫&quot;_-;_-* &quot;-&quot;&quot;?&quot;&quot;?&quot;\ &quot;₫&quot;_-;_-@_-"/>
    <numFmt numFmtId="173" formatCode="_-* #,##0.00\ _₫_-;\-* #,##0.00\ _₫_-;_-* &quot;-&quot;&quot;?&quot;&quot;?&quot;\ _₫_-;_-@_-"/>
    <numFmt numFmtId="174" formatCode="_-* #,##0.0\ _₫_-;\-* #,##0.0\ _₫_-;_-* &quot;-&quot;&quot;?&quot;&quot;?&quot;\ _₫_-;_-@_-"/>
    <numFmt numFmtId="175" formatCode="_-* #,##0\ _₫_-;\-* #,##0\ _₫_-;_-* &quot;-&quot;&quot;?&quot;&quot;?&quot;\ _₫_-;_-@_-"/>
    <numFmt numFmtId="176" formatCode="#,##0.0"/>
    <numFmt numFmtId="177" formatCode="_(* #,##0_);_(* \(#,##0\);_(* &quot;-&quot;??_);_(@_)"/>
    <numFmt numFmtId="178" formatCode="0.0"/>
    <numFmt numFmtId="179" formatCode="#,##0.000"/>
    <numFmt numFmtId="180" formatCode="0;[Red]0"/>
    <numFmt numFmtId="181" formatCode="_(* #,##0.000_);_(* \(#,##0.000\);_(* &quot;-&quot;??_);_(@_)"/>
    <numFmt numFmtId="182" formatCode="_(* #,##0.0_);_(* \(#,##0.0\);_(* &quot;-&quot;??_);_(@_)"/>
    <numFmt numFmtId="183" formatCode="_-* #,##0.00\ _V_N_D_-;\-* #,##0.00\ _V_N_D_-;_-* &quot;-&quot;&quot;?&quot;&quot;?&quot;\ _V_N_D_-;_-@_-"/>
    <numFmt numFmtId="184" formatCode="_-* #,##0.00\ _V_N_D_-;\-* #,##0.00\ _V_N_D_-;_-* &quot;-&quot;??\ _V_N_D_-;_-@_-"/>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2]\ #,##0.00_);[Red]\([$€-2]\ #,##0.00\)"/>
    <numFmt numFmtId="191" formatCode="_(* #,##0.000_);_(* \(#,##0.000\);_(* &quot;-&quot;???_);_(@_)"/>
    <numFmt numFmtId="192" formatCode="#,##0.000000"/>
    <numFmt numFmtId="193" formatCode="_(* #,##0.0000_);_(* \(#,##0.0000\);_(* &quot;-&quot;??_);_(@_)"/>
    <numFmt numFmtId="194" formatCode="_(* #,##0.00000_);_(* \(#,##0.00000\);_(* &quot;-&quot;??_);_(@_)"/>
    <numFmt numFmtId="195" formatCode="_(* #,##0.000000_);_(* \(#,##0.000000\);_(* &quot;-&quot;??_);_(@_)"/>
    <numFmt numFmtId="196" formatCode="#,##0.0000000"/>
    <numFmt numFmtId="197" formatCode="_(* #,##0.0_);_(* \(#,##0.0\);_(* &quot;-&quot;?_);_(@_)"/>
    <numFmt numFmtId="198" formatCode="0.00000"/>
    <numFmt numFmtId="199" formatCode="0.0000"/>
    <numFmt numFmtId="200" formatCode="0.000"/>
    <numFmt numFmtId="201" formatCode="#,##0.00000000"/>
    <numFmt numFmtId="202" formatCode="#,##0.000000000"/>
    <numFmt numFmtId="203" formatCode="0.0000000"/>
    <numFmt numFmtId="204" formatCode="0.00000000"/>
    <numFmt numFmtId="205" formatCode="0.000000000"/>
    <numFmt numFmtId="206" formatCode="0.000000"/>
    <numFmt numFmtId="207" formatCode="#,##0;[Red]#,##0"/>
    <numFmt numFmtId="208" formatCode="#,##0.00\ &quot;?&quot;;[Red]\-#,##0.00\ &quot;?&quot;"/>
    <numFmt numFmtId="209" formatCode="_(* #,##0.0000000_);_(* \(#,##0.0000000\);_(* &quot;-&quot;??_);_(@_)"/>
    <numFmt numFmtId="210" formatCode="_(* #,##0.00000000_);_(* \(#,##0.00000000\);_(* &quot;-&quot;??_);_(@_)"/>
    <numFmt numFmtId="211" formatCode="_(* #,##0.000000000_);_(* \(#,##0.000000000\);_(* &quot;-&quot;??_);_(@_)"/>
    <numFmt numFmtId="212" formatCode="_-* #,##0\ _₫_-;\-* #,##0\ _₫_-;_-* &quot;-&quot;??\ _₫_-;_-@_-"/>
    <numFmt numFmtId="213" formatCode="#,##0.0000000000"/>
    <numFmt numFmtId="214" formatCode="#,##0.00000000000"/>
    <numFmt numFmtId="215" formatCode="#,##0.000000000000"/>
    <numFmt numFmtId="216" formatCode="0_);\(0\)"/>
    <numFmt numFmtId="217" formatCode="_-* #,##0.000\ _₫_-;\-* #,##0.000\ _₫_-;_-* &quot;-&quot;&quot;?&quot;&quot;?&quot;\ _₫_-;_-@_-"/>
    <numFmt numFmtId="218" formatCode="_-* #,##0.0\ _₫_-;\-* #,##0.0\ _₫_-;_-* &quot;-&quot;?\ _₫_-;_-@_-"/>
    <numFmt numFmtId="219" formatCode="_-* #,##0.0000\ _₫_-;\-* #,##0.0000\ _₫_-;_-* &quot;-&quot;&quot;?&quot;&quot;?&quot;\ _₫_-;_-@_-"/>
    <numFmt numFmtId="220" formatCode="0.0%"/>
    <numFmt numFmtId="221" formatCode="&quot;Có&quot;;&quot;Có&quot;;&quot;Không&quot;"/>
    <numFmt numFmtId="222" formatCode="&quot;Đúng&quot;;&quot;Đúng&quot;;&quot;Sai&quot;"/>
    <numFmt numFmtId="223" formatCode="&quot;Bật&quot;;&quot;Bật&quot;;&quot;Tắt&quot;"/>
    <numFmt numFmtId="224" formatCode="#,##0.00;[Red]#,##0.00"/>
    <numFmt numFmtId="225" formatCode="_-* #,##0.000\ _₫_-;\-* #,##0.000\ _₫_-;_-* &quot;-&quot;???\ _₫_-;_-@_-"/>
    <numFmt numFmtId="226" formatCode="#,##0.0;[Red]#,##0.0"/>
    <numFmt numFmtId="227" formatCode="_-* #,##0.0\ _₫_-;\-* #,##0.0\ _₫_-;_-* &quot;-&quot;??\ _₫_-;_-@_-"/>
  </numFmts>
  <fonts count="57">
    <font>
      <sz val="12"/>
      <name val="Times New Roman"/>
      <family val="0"/>
    </font>
    <font>
      <u val="single"/>
      <sz val="12"/>
      <color indexed="12"/>
      <name val="Times New Roman"/>
      <family val="1"/>
    </font>
    <font>
      <u val="single"/>
      <sz val="12"/>
      <color indexed="36"/>
      <name val="Times New Roman"/>
      <family val="1"/>
    </font>
    <font>
      <sz val="14"/>
      <name val="Times New Roman"/>
      <family val="1"/>
    </font>
    <font>
      <sz val="11"/>
      <color indexed="8"/>
      <name val="Arial"/>
      <family val="2"/>
    </font>
    <font>
      <sz val="10"/>
      <name val="Helv"/>
      <family val="2"/>
    </font>
    <font>
      <sz val="11"/>
      <color indexed="8"/>
      <name val="Calibri"/>
      <family val="2"/>
    </font>
    <font>
      <sz val="10"/>
      <name val=".VnTime"/>
      <family val="2"/>
    </font>
    <font>
      <sz val="10"/>
      <name val="Arial"/>
      <family val="2"/>
    </font>
    <font>
      <b/>
      <sz val="14"/>
      <name val="Times New Roman"/>
      <family val="1"/>
    </font>
    <font>
      <b/>
      <sz val="12"/>
      <name val="Times New Roman"/>
      <family val="1"/>
    </font>
    <font>
      <i/>
      <sz val="12"/>
      <name val="Times New Roman"/>
      <family val="1"/>
    </font>
    <font>
      <b/>
      <sz val="11"/>
      <name val="Times New Roman"/>
      <family val="1"/>
    </font>
    <font>
      <sz val="11"/>
      <name val="Times New Roman"/>
      <family val="1"/>
    </font>
    <font>
      <i/>
      <sz val="11"/>
      <name val="Times New Roman"/>
      <family val="1"/>
    </font>
    <font>
      <b/>
      <sz val="9"/>
      <name val="Times New Roman"/>
      <family val="1"/>
    </font>
    <font>
      <sz val="9"/>
      <name val="Times New Roman"/>
      <family val="1"/>
    </font>
    <font>
      <u val="single"/>
      <sz val="9"/>
      <name val="Segoe UI"/>
      <family val="2"/>
    </font>
    <font>
      <sz val="1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2"/>
      <color indexed="10"/>
      <name val="Times New Roman"/>
      <family val="1"/>
    </font>
    <font>
      <sz val="10"/>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sz val="11"/>
      <color theme="1"/>
      <name val="Calibri"/>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2"/>
      <color rgb="FFFF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0" fillId="0" borderId="0">
      <alignment/>
      <protection/>
    </xf>
    <xf numFmtId="0" fontId="8" fillId="0" borderId="0">
      <alignment/>
      <protection/>
    </xf>
    <xf numFmtId="0" fontId="40" fillId="27" borderId="1"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71" fontId="8" fillId="0" borderId="0" applyFont="0" applyFill="0" applyBorder="0" applyAlignment="0" applyProtection="0"/>
    <xf numFmtId="43" fontId="3" fillId="0" borderId="0" applyFont="0" applyFill="0" applyBorder="0" applyAlignment="0" applyProtection="0"/>
    <xf numFmtId="184" fontId="8" fillId="0" borderId="0" applyFont="0" applyFill="0" applyBorder="0" applyAlignment="0" applyProtection="0"/>
    <xf numFmtId="183" fontId="8" fillId="0" borderId="0" applyFont="0" applyFill="0" applyBorder="0" applyAlignment="0" applyProtection="0"/>
    <xf numFmtId="43" fontId="41"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8" fontId="0" fillId="0" borderId="0" applyFont="0" applyFill="0" applyBorder="0" applyAlignment="0" applyProtection="0"/>
    <xf numFmtId="171" fontId="3"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42" fillId="28" borderId="2" applyNumberFormat="0" applyAlignment="0" applyProtection="0"/>
    <xf numFmtId="0" fontId="3" fillId="0" borderId="0">
      <alignment/>
      <protection/>
    </xf>
    <xf numFmtId="171" fontId="8"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5" fillId="0" borderId="0">
      <alignment/>
      <protection/>
    </xf>
    <xf numFmtId="0" fontId="49" fillId="0" borderId="6" applyNumberFormat="0" applyFill="0" applyAlignment="0" applyProtection="0"/>
    <xf numFmtId="0" fontId="50" fillId="31" borderId="0" applyNumberFormat="0" applyBorder="0" applyAlignment="0" applyProtection="0"/>
    <xf numFmtId="0" fontId="8" fillId="0" borderId="0">
      <alignment/>
      <protection/>
    </xf>
    <xf numFmtId="0" fontId="4" fillId="0" borderId="0">
      <alignment/>
      <protection/>
    </xf>
    <xf numFmtId="0" fontId="0" fillId="0" borderId="0">
      <alignment/>
      <protection/>
    </xf>
    <xf numFmtId="0" fontId="0" fillId="0" borderId="0">
      <alignment/>
      <protection/>
    </xf>
    <xf numFmtId="0" fontId="8" fillId="0" borderId="0">
      <alignment/>
      <protection/>
    </xf>
    <xf numFmtId="0" fontId="5"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0">
    <xf numFmtId="0" fontId="0" fillId="0" borderId="0" xfId="0" applyAlignment="1">
      <alignment/>
    </xf>
    <xf numFmtId="0" fontId="9" fillId="33" borderId="0" xfId="0" applyFont="1" applyFill="1" applyAlignment="1">
      <alignment horizontal="right"/>
    </xf>
    <xf numFmtId="177" fontId="3" fillId="33" borderId="0" xfId="0" applyNumberFormat="1" applyFont="1" applyFill="1" applyAlignment="1">
      <alignment/>
    </xf>
    <xf numFmtId="0" fontId="3" fillId="33" borderId="0" xfId="0" applyFont="1" applyFill="1" applyAlignment="1">
      <alignment/>
    </xf>
    <xf numFmtId="177" fontId="3" fillId="33" borderId="0" xfId="44" applyNumberFormat="1" applyFont="1" applyFill="1" applyBorder="1" applyAlignment="1">
      <alignment/>
    </xf>
    <xf numFmtId="0" fontId="9" fillId="33" borderId="0" xfId="0" applyFont="1" applyFill="1" applyAlignment="1">
      <alignment horizontal="right" vertical="center"/>
    </xf>
    <xf numFmtId="177" fontId="3" fillId="33" borderId="0" xfId="0" applyNumberFormat="1" applyFont="1" applyFill="1" applyAlignment="1">
      <alignment vertical="center"/>
    </xf>
    <xf numFmtId="177" fontId="0" fillId="33" borderId="0" xfId="0" applyNumberFormat="1" applyFont="1" applyFill="1" applyAlignment="1">
      <alignment/>
    </xf>
    <xf numFmtId="0" fontId="0" fillId="33" borderId="0" xfId="0" applyFont="1" applyFill="1" applyAlignment="1">
      <alignment/>
    </xf>
    <xf numFmtId="177" fontId="0" fillId="33" borderId="0" xfId="0" applyNumberFormat="1" applyFont="1" applyFill="1" applyAlignment="1">
      <alignment horizontal="center" vertical="center" wrapText="1"/>
    </xf>
    <xf numFmtId="3" fontId="0" fillId="33" borderId="0" xfId="0" applyNumberFormat="1" applyFont="1" applyFill="1" applyAlignment="1">
      <alignment/>
    </xf>
    <xf numFmtId="184" fontId="10" fillId="33" borderId="10" xfId="51" applyFont="1" applyFill="1" applyBorder="1" applyAlignment="1">
      <alignment horizontal="center" vertical="center" wrapText="1"/>
    </xf>
    <xf numFmtId="1" fontId="11" fillId="33" borderId="10" xfId="51" applyNumberFormat="1" applyFont="1" applyFill="1" applyBorder="1" applyAlignment="1" quotePrefix="1">
      <alignment horizontal="center" vertical="center"/>
    </xf>
    <xf numFmtId="1" fontId="11" fillId="33" borderId="10" xfId="51" applyNumberFormat="1" applyFont="1" applyFill="1" applyBorder="1" applyAlignment="1" quotePrefix="1">
      <alignment horizontal="center" vertical="center" wrapText="1"/>
    </xf>
    <xf numFmtId="177" fontId="11" fillId="33" borderId="0" xfId="51" applyNumberFormat="1" applyFont="1" applyFill="1" applyBorder="1" applyAlignment="1">
      <alignment horizontal="center" vertical="center"/>
    </xf>
    <xf numFmtId="184" fontId="11" fillId="33" borderId="0" xfId="51" applyFont="1" applyFill="1" applyBorder="1" applyAlignment="1">
      <alignment horizontal="center" vertical="center"/>
    </xf>
    <xf numFmtId="0" fontId="11" fillId="33" borderId="0" xfId="0" applyFont="1" applyFill="1" applyAlignment="1">
      <alignment horizontal="center" vertical="center"/>
    </xf>
    <xf numFmtId="177" fontId="11" fillId="33" borderId="0" xfId="0" applyNumberFormat="1" applyFont="1" applyFill="1" applyAlignment="1">
      <alignment horizontal="center" vertical="center"/>
    </xf>
    <xf numFmtId="177" fontId="11" fillId="33" borderId="0" xfId="44" applyNumberFormat="1" applyFont="1" applyFill="1" applyBorder="1" applyAlignment="1">
      <alignment horizontal="center" vertical="center"/>
    </xf>
    <xf numFmtId="0" fontId="10" fillId="33" borderId="10" xfId="79" applyFont="1" applyFill="1" applyBorder="1" applyAlignment="1">
      <alignment horizontal="center" vertical="center" wrapText="1"/>
      <protection/>
    </xf>
    <xf numFmtId="0" fontId="10" fillId="33" borderId="10" xfId="79" applyFont="1" applyFill="1" applyBorder="1" applyAlignment="1">
      <alignment vertical="center" wrapText="1"/>
      <protection/>
    </xf>
    <xf numFmtId="3" fontId="10" fillId="33" borderId="10" xfId="79" applyNumberFormat="1" applyFont="1" applyFill="1" applyBorder="1" applyAlignment="1">
      <alignment horizontal="right" vertical="center" wrapText="1"/>
      <protection/>
    </xf>
    <xf numFmtId="220" fontId="10" fillId="33" borderId="10" xfId="0" applyNumberFormat="1" applyFont="1" applyFill="1" applyBorder="1" applyAlignment="1">
      <alignment vertical="center"/>
    </xf>
    <xf numFmtId="177" fontId="0" fillId="33" borderId="0" xfId="51" applyNumberFormat="1" applyFont="1" applyFill="1" applyBorder="1" applyAlignment="1">
      <alignment vertical="center"/>
    </xf>
    <xf numFmtId="0" fontId="10" fillId="33" borderId="0" xfId="0" applyFont="1" applyFill="1" applyAlignment="1">
      <alignment vertical="center"/>
    </xf>
    <xf numFmtId="184" fontId="0" fillId="33" borderId="0" xfId="51" applyFont="1" applyFill="1" applyBorder="1" applyAlignment="1">
      <alignment vertical="center"/>
    </xf>
    <xf numFmtId="177" fontId="10" fillId="33" borderId="0" xfId="0" applyNumberFormat="1" applyFont="1" applyFill="1" applyAlignment="1">
      <alignment vertical="center"/>
    </xf>
    <xf numFmtId="177" fontId="10" fillId="33" borderId="0" xfId="44" applyNumberFormat="1" applyFont="1" applyFill="1" applyBorder="1" applyAlignment="1">
      <alignment vertical="center"/>
    </xf>
    <xf numFmtId="9" fontId="10" fillId="33" borderId="10" xfId="0" applyNumberFormat="1" applyFont="1" applyFill="1" applyBorder="1" applyAlignment="1">
      <alignment vertical="center"/>
    </xf>
    <xf numFmtId="0" fontId="0" fillId="33" borderId="10" xfId="79" applyFont="1" applyFill="1" applyBorder="1" applyAlignment="1">
      <alignment horizontal="center" vertical="center" wrapText="1"/>
      <protection/>
    </xf>
    <xf numFmtId="0" fontId="0" fillId="33" borderId="10" xfId="79" applyFont="1" applyFill="1" applyBorder="1" applyAlignment="1">
      <alignment vertical="center" wrapText="1"/>
      <protection/>
    </xf>
    <xf numFmtId="3" fontId="0" fillId="33" borderId="10" xfId="79" applyNumberFormat="1" applyFont="1" applyFill="1" applyBorder="1" applyAlignment="1">
      <alignment horizontal="right" vertical="center" wrapText="1"/>
      <protection/>
    </xf>
    <xf numFmtId="9" fontId="0" fillId="33" borderId="10" xfId="0" applyNumberFormat="1" applyFont="1" applyFill="1" applyBorder="1" applyAlignment="1">
      <alignment vertical="center"/>
    </xf>
    <xf numFmtId="0" fontId="0" fillId="33" borderId="0" xfId="0" applyFont="1" applyFill="1" applyAlignment="1">
      <alignment vertical="center"/>
    </xf>
    <xf numFmtId="177" fontId="0" fillId="33" borderId="0" xfId="0" applyNumberFormat="1" applyFont="1" applyFill="1" applyAlignment="1">
      <alignment vertical="center"/>
    </xf>
    <xf numFmtId="177" fontId="0" fillId="33" borderId="0" xfId="44" applyNumberFormat="1" applyFont="1" applyFill="1" applyBorder="1" applyAlignment="1">
      <alignment vertical="center"/>
    </xf>
    <xf numFmtId="177" fontId="10" fillId="33" borderId="0" xfId="51" applyNumberFormat="1" applyFont="1" applyFill="1" applyBorder="1" applyAlignment="1">
      <alignment vertical="center"/>
    </xf>
    <xf numFmtId="184" fontId="10" fillId="33" borderId="0" xfId="51" applyFont="1" applyFill="1" applyBorder="1" applyAlignment="1">
      <alignment vertical="center"/>
    </xf>
    <xf numFmtId="3" fontId="0" fillId="33" borderId="0" xfId="79" applyNumberFormat="1" applyFont="1" applyFill="1" applyAlignment="1">
      <alignment horizontal="right" vertical="center" wrapText="1"/>
      <protection/>
    </xf>
    <xf numFmtId="212" fontId="0" fillId="33" borderId="0" xfId="0" applyNumberFormat="1" applyFont="1" applyFill="1" applyAlignment="1">
      <alignment vertical="center"/>
    </xf>
    <xf numFmtId="177" fontId="0" fillId="33" borderId="0" xfId="44" applyNumberFormat="1" applyFont="1" applyFill="1" applyBorder="1" applyAlignment="1">
      <alignment horizontal="right" vertical="center" wrapText="1"/>
    </xf>
    <xf numFmtId="0" fontId="9" fillId="33" borderId="0" xfId="0" applyFont="1" applyFill="1" applyAlignment="1">
      <alignment horizontal="center"/>
    </xf>
    <xf numFmtId="177" fontId="3" fillId="33" borderId="0" xfId="44" applyNumberFormat="1" applyFont="1" applyFill="1" applyAlignment="1">
      <alignment/>
    </xf>
    <xf numFmtId="3" fontId="0" fillId="34" borderId="10" xfId="79" applyNumberFormat="1" applyFont="1" applyFill="1" applyBorder="1" applyAlignment="1">
      <alignment horizontal="right" vertical="center" wrapText="1"/>
      <protection/>
    </xf>
    <xf numFmtId="3" fontId="55" fillId="0" borderId="10" xfId="79" applyNumberFormat="1" applyFont="1" applyFill="1" applyBorder="1" applyAlignment="1">
      <alignment horizontal="right" vertical="center" wrapText="1"/>
      <protection/>
    </xf>
    <xf numFmtId="177" fontId="56" fillId="34" borderId="11" xfId="44" applyNumberFormat="1" applyFont="1" applyFill="1" applyBorder="1" applyAlignment="1">
      <alignment horizontal="left" vertical="top" shrinkToFit="1"/>
    </xf>
    <xf numFmtId="3" fontId="17" fillId="0" borderId="0" xfId="0" applyNumberFormat="1" applyFont="1" applyAlignment="1">
      <alignment/>
    </xf>
    <xf numFmtId="177" fontId="18" fillId="0" borderId="10" xfId="46" applyNumberFormat="1" applyFont="1" applyFill="1" applyBorder="1" applyAlignment="1" quotePrefix="1">
      <alignment horizontal="justify" vertical="center" wrapText="1"/>
    </xf>
    <xf numFmtId="0" fontId="12" fillId="0" borderId="0" xfId="84" applyFont="1" applyFill="1" applyAlignment="1">
      <alignment horizontal="center" vertical="center" wrapText="1"/>
      <protection/>
    </xf>
    <xf numFmtId="197" fontId="12" fillId="0" borderId="0" xfId="84" applyNumberFormat="1" applyFont="1" applyFill="1" applyAlignment="1">
      <alignment horizontal="center" vertical="center" wrapText="1"/>
      <protection/>
    </xf>
    <xf numFmtId="176" fontId="12" fillId="0" borderId="0" xfId="84" applyNumberFormat="1" applyFont="1" applyFill="1" applyAlignment="1">
      <alignment horizontal="center" vertical="center" wrapText="1"/>
      <protection/>
    </xf>
    <xf numFmtId="3" fontId="12" fillId="0" borderId="0" xfId="84" applyNumberFormat="1" applyFont="1" applyFill="1" applyAlignment="1">
      <alignment horizontal="center" vertical="center" wrapText="1"/>
      <protection/>
    </xf>
    <xf numFmtId="4" fontId="12" fillId="0" borderId="0" xfId="84" applyNumberFormat="1" applyFont="1" applyFill="1" applyAlignment="1">
      <alignment horizontal="center" vertical="center" wrapText="1"/>
      <protection/>
    </xf>
    <xf numFmtId="176" fontId="12" fillId="0" borderId="0" xfId="84" applyNumberFormat="1" applyFont="1" applyFill="1" applyBorder="1" applyAlignment="1">
      <alignment horizontal="center" vertical="center" wrapText="1"/>
      <protection/>
    </xf>
    <xf numFmtId="0" fontId="13" fillId="0" borderId="0" xfId="0" applyFont="1" applyFill="1" applyAlignment="1">
      <alignment vertical="center"/>
    </xf>
    <xf numFmtId="179" fontId="12" fillId="0" borderId="12" xfId="84" applyNumberFormat="1" applyFont="1" applyFill="1" applyBorder="1" applyAlignment="1">
      <alignment vertical="center" wrapText="1"/>
      <protection/>
    </xf>
    <xf numFmtId="176" fontId="12" fillId="0" borderId="12" xfId="84" applyNumberFormat="1" applyFont="1" applyFill="1" applyBorder="1" applyAlignment="1">
      <alignment vertical="center" wrapText="1"/>
      <protection/>
    </xf>
    <xf numFmtId="196" fontId="12" fillId="0" borderId="12" xfId="84" applyNumberFormat="1" applyFont="1" applyFill="1" applyBorder="1" applyAlignment="1">
      <alignment vertical="center" wrapText="1"/>
      <protection/>
    </xf>
    <xf numFmtId="179" fontId="13" fillId="0" borderId="0" xfId="0" applyNumberFormat="1" applyFont="1" applyFill="1" applyAlignment="1">
      <alignment vertical="center" wrapText="1"/>
    </xf>
    <xf numFmtId="3" fontId="12" fillId="0" borderId="12" xfId="84" applyNumberFormat="1" applyFont="1" applyFill="1" applyBorder="1" applyAlignment="1">
      <alignment vertical="center" wrapText="1"/>
      <protection/>
    </xf>
    <xf numFmtId="4" fontId="12" fillId="0" borderId="0" xfId="84" applyNumberFormat="1" applyFont="1" applyFill="1" applyBorder="1" applyAlignment="1">
      <alignment horizontal="center" vertical="center" wrapText="1"/>
      <protection/>
    </xf>
    <xf numFmtId="186" fontId="12" fillId="0" borderId="0" xfId="84" applyNumberFormat="1" applyFont="1" applyFill="1" applyBorder="1" applyAlignment="1">
      <alignment horizontal="center" vertical="center" wrapText="1"/>
      <protection/>
    </xf>
    <xf numFmtId="185" fontId="12" fillId="0" borderId="12" xfId="84" applyNumberFormat="1" applyFont="1" applyFill="1" applyBorder="1" applyAlignment="1">
      <alignment vertical="center" wrapText="1"/>
      <protection/>
    </xf>
    <xf numFmtId="4" fontId="12" fillId="0" borderId="12" xfId="84" applyNumberFormat="1" applyFont="1" applyFill="1" applyBorder="1" applyAlignment="1">
      <alignment vertical="center" wrapText="1"/>
      <protection/>
    </xf>
    <xf numFmtId="0" fontId="12" fillId="0" borderId="10" xfId="76" applyFont="1" applyFill="1" applyBorder="1" applyAlignment="1">
      <alignment horizontal="center" vertical="center" wrapText="1"/>
      <protection/>
    </xf>
    <xf numFmtId="176" fontId="12" fillId="0" borderId="10" xfId="76" applyNumberFormat="1" applyFont="1" applyFill="1" applyBorder="1" applyAlignment="1">
      <alignment horizontal="center" vertical="center" wrapText="1"/>
      <protection/>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76" applyFont="1" applyFill="1" applyBorder="1" applyAlignment="1">
      <alignment horizontal="center" vertical="center"/>
      <protection/>
    </xf>
    <xf numFmtId="4" fontId="12" fillId="0" borderId="10" xfId="0" applyNumberFormat="1" applyFont="1" applyFill="1" applyBorder="1" applyAlignment="1">
      <alignment/>
    </xf>
    <xf numFmtId="3" fontId="12" fillId="0" borderId="10"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10" fontId="15" fillId="0" borderId="10" xfId="58" applyNumberFormat="1" applyFont="1" applyFill="1" applyBorder="1" applyAlignment="1">
      <alignment horizontal="right" vertical="center" wrapText="1"/>
    </xf>
    <xf numFmtId="176" fontId="15" fillId="0" borderId="10" xfId="0" applyNumberFormat="1" applyFont="1" applyFill="1" applyBorder="1" applyAlignment="1">
      <alignment horizontal="right" vertical="center"/>
    </xf>
    <xf numFmtId="0" fontId="15" fillId="0" borderId="10" xfId="0" applyFont="1" applyFill="1" applyBorder="1" applyAlignment="1">
      <alignment vertical="center" wrapText="1"/>
    </xf>
    <xf numFmtId="0" fontId="12" fillId="0" borderId="0" xfId="0" applyFont="1" applyFill="1" applyAlignment="1">
      <alignment vertical="center"/>
    </xf>
    <xf numFmtId="0" fontId="12" fillId="0" borderId="10" xfId="80" applyFont="1" applyFill="1" applyBorder="1" applyAlignment="1">
      <alignment horizontal="justify" vertical="center" wrapText="1"/>
      <protection/>
    </xf>
    <xf numFmtId="224" fontId="15" fillId="0" borderId="10" xfId="0" applyNumberFormat="1" applyFont="1" applyFill="1" applyBorder="1" applyAlignment="1">
      <alignment horizontal="right" vertical="center"/>
    </xf>
    <xf numFmtId="220" fontId="15" fillId="0" borderId="10" xfId="58" applyNumberFormat="1" applyFont="1" applyFill="1" applyBorder="1" applyAlignment="1">
      <alignment horizontal="right" vertical="center" wrapText="1"/>
    </xf>
    <xf numFmtId="179" fontId="15" fillId="0" borderId="10" xfId="0" applyNumberFormat="1" applyFont="1" applyFill="1" applyBorder="1" applyAlignment="1">
      <alignment horizontal="right" vertical="center"/>
    </xf>
    <xf numFmtId="185" fontId="15" fillId="0" borderId="10" xfId="0" applyNumberFormat="1" applyFont="1" applyFill="1" applyBorder="1" applyAlignment="1">
      <alignment horizontal="right" vertical="center"/>
    </xf>
    <xf numFmtId="177" fontId="15" fillId="0" borderId="10" xfId="0" applyNumberFormat="1" applyFont="1" applyFill="1" applyBorder="1" applyAlignment="1">
      <alignment vertical="center"/>
    </xf>
    <xf numFmtId="3" fontId="15" fillId="0" borderId="10" xfId="0" applyNumberFormat="1" applyFont="1" applyFill="1" applyBorder="1" applyAlignment="1">
      <alignment vertical="center"/>
    </xf>
    <xf numFmtId="1" fontId="13" fillId="0" borderId="10" xfId="83" applyNumberFormat="1" applyFont="1" applyFill="1" applyBorder="1" applyAlignment="1">
      <alignment horizontal="center" vertical="center" wrapText="1"/>
      <protection/>
    </xf>
    <xf numFmtId="0" fontId="13" fillId="0" borderId="10" xfId="80" applyFont="1" applyFill="1" applyBorder="1" applyAlignment="1">
      <alignment horizontal="justify" vertical="center" wrapText="1"/>
      <protection/>
    </xf>
    <xf numFmtId="0" fontId="13" fillId="0" borderId="10" xfId="80" applyFont="1" applyFill="1" applyBorder="1" applyAlignment="1">
      <alignment horizontal="center" vertical="center" wrapText="1"/>
      <protection/>
    </xf>
    <xf numFmtId="176" fontId="13" fillId="0" borderId="10" xfId="83" applyNumberFormat="1" applyFont="1" applyFill="1" applyBorder="1" applyAlignment="1">
      <alignment horizontal="center" vertical="center" wrapText="1"/>
      <protection/>
    </xf>
    <xf numFmtId="3" fontId="13" fillId="0" borderId="10" xfId="46" applyNumberFormat="1" applyFont="1" applyFill="1" applyBorder="1" applyAlignment="1">
      <alignment horizontal="right" vertical="center" wrapText="1"/>
    </xf>
    <xf numFmtId="3" fontId="16" fillId="0" borderId="10" xfId="46" applyNumberFormat="1" applyFont="1" applyFill="1" applyBorder="1" applyAlignment="1">
      <alignment horizontal="right" vertical="center" wrapText="1"/>
    </xf>
    <xf numFmtId="3" fontId="16" fillId="0" borderId="10" xfId="58" applyNumberFormat="1" applyFont="1" applyFill="1" applyBorder="1" applyAlignment="1">
      <alignment horizontal="right" vertical="center" wrapText="1"/>
    </xf>
    <xf numFmtId="176" fontId="16" fillId="0" borderId="10" xfId="46" applyNumberFormat="1" applyFont="1" applyFill="1" applyBorder="1" applyAlignment="1">
      <alignment horizontal="center" vertical="center" wrapText="1"/>
    </xf>
    <xf numFmtId="226" fontId="16" fillId="0" borderId="10" xfId="0" applyNumberFormat="1" applyFont="1" applyFill="1" applyBorder="1" applyAlignment="1">
      <alignment vertical="center"/>
    </xf>
    <xf numFmtId="226" fontId="16" fillId="0" borderId="10" xfId="46" applyNumberFormat="1" applyFont="1" applyFill="1" applyBorder="1" applyAlignment="1">
      <alignment horizontal="right" vertical="center" wrapText="1"/>
    </xf>
    <xf numFmtId="3" fontId="16" fillId="0" borderId="10" xfId="46" applyNumberFormat="1" applyFont="1" applyFill="1" applyBorder="1" applyAlignment="1">
      <alignment horizontal="center" vertical="center" wrapText="1"/>
    </xf>
    <xf numFmtId="220" fontId="16" fillId="0" borderId="10" xfId="58" applyNumberFormat="1" applyFont="1" applyFill="1" applyBorder="1" applyAlignment="1">
      <alignment horizontal="right" vertical="center" wrapText="1"/>
    </xf>
    <xf numFmtId="3" fontId="16" fillId="0" borderId="10" xfId="46" applyNumberFormat="1" applyFont="1" applyFill="1" applyBorder="1" applyAlignment="1">
      <alignment vertical="center" wrapText="1"/>
    </xf>
    <xf numFmtId="1" fontId="12" fillId="0" borderId="10" xfId="83" applyNumberFormat="1" applyFont="1" applyFill="1" applyBorder="1" applyAlignment="1">
      <alignment horizontal="center" vertical="center" wrapText="1"/>
      <protection/>
    </xf>
    <xf numFmtId="0" fontId="12" fillId="0" borderId="10" xfId="80" applyFont="1" applyFill="1" applyBorder="1" applyAlignment="1">
      <alignment horizontal="center" vertical="center" wrapText="1"/>
      <protection/>
    </xf>
    <xf numFmtId="176" fontId="12" fillId="0" borderId="10" xfId="83" applyNumberFormat="1" applyFont="1" applyFill="1" applyBorder="1" applyAlignment="1">
      <alignment horizontal="center" vertical="center" wrapText="1"/>
      <protection/>
    </xf>
    <xf numFmtId="3" fontId="12" fillId="0" borderId="10" xfId="46" applyNumberFormat="1" applyFont="1" applyFill="1" applyBorder="1" applyAlignment="1">
      <alignment horizontal="right" vertical="center" wrapText="1"/>
    </xf>
    <xf numFmtId="3" fontId="15" fillId="0" borderId="10" xfId="46" applyNumberFormat="1" applyFont="1" applyFill="1" applyBorder="1" applyAlignment="1">
      <alignment horizontal="right" vertical="center" wrapText="1"/>
    </xf>
    <xf numFmtId="226" fontId="15" fillId="0" borderId="10" xfId="46" applyNumberFormat="1" applyFont="1" applyFill="1" applyBorder="1" applyAlignment="1">
      <alignment horizontal="right" vertical="center" wrapText="1"/>
    </xf>
    <xf numFmtId="3" fontId="15" fillId="0" borderId="10" xfId="46" applyNumberFormat="1" applyFont="1" applyFill="1" applyBorder="1" applyAlignment="1">
      <alignment horizontal="center" vertical="center" wrapText="1"/>
    </xf>
    <xf numFmtId="175" fontId="13" fillId="0" borderId="10" xfId="44" applyNumberFormat="1" applyFont="1" applyFill="1" applyBorder="1" applyAlignment="1">
      <alignment horizontal="right" vertical="center" wrapText="1"/>
    </xf>
    <xf numFmtId="175" fontId="16" fillId="0" borderId="10" xfId="44" applyNumberFormat="1" applyFont="1" applyFill="1" applyBorder="1" applyAlignment="1">
      <alignment horizontal="right" vertical="center" wrapText="1"/>
    </xf>
    <xf numFmtId="3" fontId="15" fillId="0" borderId="10" xfId="46" applyNumberFormat="1" applyFont="1" applyFill="1" applyBorder="1" applyAlignment="1">
      <alignment vertical="center" wrapText="1"/>
    </xf>
    <xf numFmtId="226" fontId="16" fillId="0" borderId="10" xfId="46" applyNumberFormat="1" applyFont="1" applyFill="1" applyBorder="1" applyAlignment="1">
      <alignment vertical="center" wrapText="1"/>
    </xf>
    <xf numFmtId="220" fontId="16" fillId="0" borderId="10" xfId="46" applyNumberFormat="1" applyFont="1" applyFill="1" applyBorder="1" applyAlignment="1">
      <alignment vertical="center" wrapText="1"/>
    </xf>
    <xf numFmtId="177" fontId="18" fillId="0" borderId="10" xfId="46" applyNumberFormat="1" applyFont="1" applyFill="1" applyBorder="1" applyAlignment="1">
      <alignment vertical="center" wrapText="1"/>
    </xf>
    <xf numFmtId="212" fontId="18" fillId="0" borderId="10" xfId="53" applyNumberFormat="1" applyFont="1" applyFill="1" applyBorder="1" applyAlignment="1">
      <alignment horizontal="right" vertical="center" wrapText="1"/>
    </xf>
    <xf numFmtId="0" fontId="18" fillId="0" borderId="10" xfId="0" applyFont="1" applyFill="1" applyBorder="1" applyAlignment="1">
      <alignment horizontal="left" vertical="center" wrapText="1"/>
    </xf>
    <xf numFmtId="212" fontId="18" fillId="0" borderId="10" xfId="46" applyNumberFormat="1" applyFont="1" applyFill="1" applyBorder="1" applyAlignment="1">
      <alignment horizontal="right" vertical="center" wrapText="1"/>
    </xf>
    <xf numFmtId="226" fontId="15" fillId="0" borderId="10" xfId="0" applyNumberFormat="1" applyFont="1" applyFill="1" applyBorder="1" applyAlignment="1">
      <alignment vertical="center"/>
    </xf>
    <xf numFmtId="3" fontId="15" fillId="0" borderId="10" xfId="58" applyNumberFormat="1" applyFont="1" applyFill="1" applyBorder="1" applyAlignment="1">
      <alignment horizontal="right" vertical="center" wrapText="1"/>
    </xf>
    <xf numFmtId="0" fontId="13" fillId="0" borderId="0" xfId="76" applyFont="1" applyFill="1" applyAlignment="1">
      <alignment horizontal="center" vertical="center"/>
      <protection/>
    </xf>
    <xf numFmtId="176" fontId="13" fillId="0" borderId="0" xfId="76" applyNumberFormat="1" applyFont="1" applyFill="1" applyAlignment="1">
      <alignment horizontal="center" vertical="center"/>
      <protection/>
    </xf>
    <xf numFmtId="176" fontId="13" fillId="0" borderId="0" xfId="0" applyNumberFormat="1" applyFont="1" applyFill="1" applyAlignment="1">
      <alignment horizontal="right" vertical="center"/>
    </xf>
    <xf numFmtId="176" fontId="13" fillId="0" borderId="0" xfId="0" applyNumberFormat="1" applyFont="1" applyFill="1" applyBorder="1" applyAlignment="1">
      <alignment horizontal="right" vertical="center"/>
    </xf>
    <xf numFmtId="0" fontId="13" fillId="0" borderId="0" xfId="0" applyFont="1" applyFill="1" applyAlignment="1">
      <alignment vertical="center" wrapText="1"/>
    </xf>
    <xf numFmtId="0" fontId="13" fillId="0" borderId="0" xfId="0" applyFont="1" applyFill="1" applyBorder="1" applyAlignment="1">
      <alignment vertical="center"/>
    </xf>
    <xf numFmtId="176" fontId="13" fillId="0" borderId="0" xfId="0" applyNumberFormat="1" applyFont="1" applyFill="1" applyBorder="1" applyAlignment="1">
      <alignment horizontal="center" vertical="center"/>
    </xf>
    <xf numFmtId="207" fontId="16" fillId="0" borderId="10" xfId="0" applyNumberFormat="1" applyFont="1" applyFill="1" applyBorder="1" applyAlignment="1">
      <alignment vertical="center"/>
    </xf>
    <xf numFmtId="43" fontId="13" fillId="0" borderId="0" xfId="0" applyNumberFormat="1" applyFont="1" applyFill="1" applyAlignment="1">
      <alignment vertical="center"/>
    </xf>
    <xf numFmtId="207" fontId="15" fillId="0" borderId="10" xfId="0" applyNumberFormat="1" applyFont="1" applyFill="1" applyBorder="1" applyAlignment="1">
      <alignment vertical="center"/>
    </xf>
    <xf numFmtId="43" fontId="12" fillId="0" borderId="0" xfId="0" applyNumberFormat="1" applyFont="1" applyFill="1" applyAlignment="1">
      <alignment vertical="center"/>
    </xf>
    <xf numFmtId="0" fontId="12" fillId="0" borderId="0" xfId="84" applyFont="1" applyFill="1" applyAlignment="1">
      <alignment horizontal="center" vertical="center" wrapText="1"/>
      <protection/>
    </xf>
    <xf numFmtId="0" fontId="12" fillId="0" borderId="0" xfId="84" applyFont="1" applyFill="1" applyBorder="1" applyAlignment="1">
      <alignment horizontal="center" vertical="center" wrapText="1"/>
      <protection/>
    </xf>
    <xf numFmtId="176" fontId="14" fillId="0" borderId="0" xfId="84" applyNumberFormat="1" applyFont="1" applyFill="1" applyBorder="1" applyAlignment="1">
      <alignment horizontal="center" vertical="center" wrapText="1"/>
      <protection/>
    </xf>
    <xf numFmtId="176" fontId="14" fillId="0" borderId="12" xfId="84" applyNumberFormat="1" applyFont="1" applyFill="1" applyBorder="1" applyAlignment="1">
      <alignment horizontal="right" vertical="center" wrapText="1"/>
      <protection/>
    </xf>
    <xf numFmtId="1" fontId="12" fillId="0" borderId="10" xfId="84" applyNumberFormat="1" applyFont="1" applyFill="1" applyBorder="1" applyAlignment="1">
      <alignment horizontal="center" vertical="center" wrapText="1"/>
      <protection/>
    </xf>
    <xf numFmtId="0" fontId="12" fillId="0" borderId="10" xfId="84" applyFont="1" applyFill="1" applyBorder="1" applyAlignment="1">
      <alignment horizontal="center" vertical="center" wrapText="1"/>
      <protection/>
    </xf>
    <xf numFmtId="0" fontId="12" fillId="0" borderId="10" xfId="76" applyFont="1" applyFill="1" applyBorder="1" applyAlignment="1">
      <alignment horizontal="center" vertical="center" wrapText="1"/>
      <protection/>
    </xf>
    <xf numFmtId="176" fontId="12" fillId="0" borderId="10" xfId="76" applyNumberFormat="1" applyFont="1" applyFill="1" applyBorder="1" applyAlignment="1">
      <alignment horizontal="center" vertical="center" wrapText="1"/>
      <protection/>
    </xf>
    <xf numFmtId="176" fontId="12" fillId="0" borderId="13" xfId="76" applyNumberFormat="1" applyFont="1" applyFill="1" applyBorder="1" applyAlignment="1">
      <alignment horizontal="center" vertical="center" wrapText="1"/>
      <protection/>
    </xf>
    <xf numFmtId="176" fontId="12" fillId="0" borderId="14" xfId="76" applyNumberFormat="1" applyFont="1" applyFill="1" applyBorder="1" applyAlignment="1">
      <alignment horizontal="center" vertical="center" wrapText="1"/>
      <protection/>
    </xf>
    <xf numFmtId="176" fontId="12" fillId="0" borderId="15" xfId="76" applyNumberFormat="1" applyFont="1" applyFill="1" applyBorder="1" applyAlignment="1">
      <alignment horizontal="center" vertical="center" wrapText="1"/>
      <protection/>
    </xf>
    <xf numFmtId="176" fontId="16" fillId="0" borderId="16" xfId="46" applyNumberFormat="1" applyFont="1" applyFill="1" applyBorder="1" applyAlignment="1">
      <alignment horizontal="center" vertical="center" wrapText="1"/>
    </xf>
    <xf numFmtId="176" fontId="16" fillId="0" borderId="17" xfId="46" applyNumberFormat="1" applyFont="1" applyFill="1" applyBorder="1" applyAlignment="1">
      <alignment horizontal="center" vertical="center" wrapText="1"/>
    </xf>
    <xf numFmtId="176" fontId="16" fillId="0" borderId="18" xfId="46" applyNumberFormat="1" applyFont="1" applyFill="1" applyBorder="1" applyAlignment="1">
      <alignment horizontal="center" vertical="center" wrapText="1"/>
    </xf>
    <xf numFmtId="0" fontId="9" fillId="33" borderId="0" xfId="0" applyFont="1" applyFill="1" applyAlignment="1">
      <alignment horizontal="right"/>
    </xf>
    <xf numFmtId="0" fontId="10" fillId="33" borderId="0" xfId="84" applyFont="1" applyFill="1" applyAlignment="1">
      <alignment horizontal="left" vertical="center" wrapText="1"/>
      <protection/>
    </xf>
    <xf numFmtId="0" fontId="10" fillId="33" borderId="0" xfId="0" applyFont="1" applyFill="1" applyAlignment="1">
      <alignment horizontal="center" vertical="center"/>
    </xf>
    <xf numFmtId="177" fontId="0" fillId="33" borderId="12" xfId="0" applyNumberFormat="1" applyFont="1" applyFill="1" applyBorder="1" applyAlignment="1">
      <alignment horizontal="right"/>
    </xf>
    <xf numFmtId="0" fontId="10" fillId="33" borderId="10" xfId="0" applyFont="1" applyFill="1" applyBorder="1" applyAlignment="1">
      <alignment horizontal="center" vertical="center" wrapText="1"/>
    </xf>
    <xf numFmtId="177" fontId="10" fillId="33" borderId="16" xfId="44" applyNumberFormat="1" applyFont="1" applyFill="1" applyBorder="1" applyAlignment="1">
      <alignment horizontal="center" vertical="center" wrapText="1"/>
    </xf>
    <xf numFmtId="177" fontId="10" fillId="33" borderId="18" xfId="44" applyNumberFormat="1" applyFont="1" applyFill="1" applyBorder="1" applyAlignment="1">
      <alignment horizontal="center" vertical="center" wrapText="1"/>
    </xf>
    <xf numFmtId="184" fontId="10" fillId="33" borderId="10" xfId="51" applyFont="1" applyFill="1" applyBorder="1" applyAlignment="1">
      <alignment horizontal="center" vertical="center" wrapText="1"/>
    </xf>
    <xf numFmtId="184" fontId="10" fillId="33" borderId="16" xfId="51" applyFont="1" applyFill="1" applyBorder="1" applyAlignment="1">
      <alignment horizontal="center" vertical="center" wrapText="1"/>
    </xf>
    <xf numFmtId="184" fontId="10" fillId="33" borderId="18" xfId="51" applyFont="1" applyFill="1" applyBorder="1" applyAlignment="1">
      <alignment horizontal="center" vertical="center" wrapText="1"/>
    </xf>
    <xf numFmtId="177" fontId="10" fillId="33" borderId="10" xfId="0" applyNumberFormat="1" applyFont="1" applyFill="1" applyBorder="1" applyAlignment="1">
      <alignment horizontal="center" vertical="center" wrapText="1"/>
    </xf>
  </cellXfs>
  <cellStyles count="79">
    <cellStyle name="Normal" xfId="0"/>
    <cellStyle name="&#13;&#10;JournalTemplate=C:\COMFO\CTALK\JOURSTD.TPL&#13;&#10;LbStateAddress=3 3 0 251 1 89 2 311&#13;&#10;LbStateJou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ình thường 2" xfId="41"/>
    <cellStyle name="Bình thường 2 3" xfId="42"/>
    <cellStyle name="Calculation" xfId="43"/>
    <cellStyle name="Comma" xfId="44"/>
    <cellStyle name="Comma [0]" xfId="45"/>
    <cellStyle name="Comma 10 10" xfId="46"/>
    <cellStyle name="Comma 10 2" xfId="47"/>
    <cellStyle name="Comma 10 3" xfId="48"/>
    <cellStyle name="Comma 12" xfId="49"/>
    <cellStyle name="Comma 13" xfId="50"/>
    <cellStyle name="Comma 2" xfId="51"/>
    <cellStyle name="Comma 2 2" xfId="52"/>
    <cellStyle name="Comma 2 4" xfId="53"/>
    <cellStyle name="Comma 3" xfId="54"/>
    <cellStyle name="Comma 4" xfId="55"/>
    <cellStyle name="Comma 5" xfId="56"/>
    <cellStyle name="Comma 59" xfId="57"/>
    <cellStyle name="Comma 6" xfId="58"/>
    <cellStyle name="Comma 6 2" xfId="59"/>
    <cellStyle name="Comma 65" xfId="60"/>
    <cellStyle name="Comma 7" xfId="61"/>
    <cellStyle name="Currency" xfId="62"/>
    <cellStyle name="Currency [0]" xfId="63"/>
    <cellStyle name="Check Cell" xfId="64"/>
    <cellStyle name="Chuẩn 4" xfId="65"/>
    <cellStyle name="Dấu phẩy 2"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Kiểu 1" xfId="76"/>
    <cellStyle name="Linked Cell" xfId="77"/>
    <cellStyle name="Neutral" xfId="78"/>
    <cellStyle name="Normal 11" xfId="79"/>
    <cellStyle name="Normal 19" xfId="80"/>
    <cellStyle name="Normal 2" xfId="81"/>
    <cellStyle name="Normal 3" xfId="82"/>
    <cellStyle name="Normal_Bieu mau (CV )" xfId="83"/>
    <cellStyle name="Normal_Sheet2" xfId="84"/>
    <cellStyle name="Note" xfId="85"/>
    <cellStyle name="Output" xfId="86"/>
    <cellStyle name="Percent" xfId="87"/>
    <cellStyle name="Style 1" xfId="88"/>
    <cellStyle name="Style 1 2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Y190"/>
  <sheetViews>
    <sheetView zoomScale="85" zoomScaleNormal="85" zoomScaleSheetLayoutView="40" zoomScalePageLayoutView="85" workbookViewId="0" topLeftCell="A5">
      <pane xSplit="4" ySplit="4" topLeftCell="E9" activePane="bottomRight" state="frozen"/>
      <selection pane="topLeft" activeCell="A5" sqref="A5"/>
      <selection pane="topRight" activeCell="E5" sqref="E5"/>
      <selection pane="bottomLeft" activeCell="A9" sqref="A9"/>
      <selection pane="bottomRight" activeCell="B23" sqref="B23"/>
    </sheetView>
  </sheetViews>
  <sheetFormatPr defaultColWidth="9.00390625" defaultRowHeight="15.75"/>
  <cols>
    <col min="1" max="1" width="4.875" style="54" customWidth="1"/>
    <col min="2" max="2" width="40.125" style="54" customWidth="1"/>
    <col min="3" max="3" width="8.875" style="114" hidden="1" customWidth="1"/>
    <col min="4" max="4" width="14.75390625" style="115" hidden="1" customWidth="1"/>
    <col min="5" max="5" width="8.00390625" style="116" customWidth="1"/>
    <col min="6" max="6" width="7.50390625" style="116" customWidth="1"/>
    <col min="7" max="7" width="8.00390625" style="116" customWidth="1"/>
    <col min="8" max="8" width="5.75390625" style="116" hidden="1" customWidth="1"/>
    <col min="9" max="9" width="6.50390625" style="116" customWidth="1"/>
    <col min="10" max="10" width="6.25390625" style="116" customWidth="1"/>
    <col min="11" max="11" width="7.25390625" style="116" customWidth="1"/>
    <col min="12" max="12" width="7.625" style="116" customWidth="1"/>
    <col min="13" max="13" width="8.25390625" style="116" customWidth="1"/>
    <col min="14" max="14" width="10.00390625" style="120" customWidth="1"/>
    <col min="15" max="15" width="9.75390625" style="116" customWidth="1"/>
    <col min="16" max="16" width="10.00390625" style="116" customWidth="1"/>
    <col min="17" max="17" width="9.875" style="116" customWidth="1"/>
    <col min="18" max="18" width="9.375" style="116" customWidth="1"/>
    <col min="19" max="19" width="8.00390625" style="116" customWidth="1"/>
    <col min="20" max="20" width="10.375" style="116" customWidth="1"/>
    <col min="21" max="23" width="6.00390625" style="116" customWidth="1"/>
    <col min="24" max="24" width="6.00390625" style="118" customWidth="1"/>
    <col min="25" max="25" width="12.25390625" style="54" customWidth="1"/>
    <col min="26" max="16384" width="9.00390625" style="54" customWidth="1"/>
  </cols>
  <sheetData>
    <row r="1" spans="1:24" ht="17.25" customHeight="1">
      <c r="A1" s="125" t="s">
        <v>63</v>
      </c>
      <c r="B1" s="125"/>
      <c r="C1" s="48"/>
      <c r="D1" s="49"/>
      <c r="E1" s="50"/>
      <c r="F1" s="51"/>
      <c r="G1" s="51"/>
      <c r="H1" s="52"/>
      <c r="I1" s="52"/>
      <c r="J1" s="50"/>
      <c r="K1" s="50"/>
      <c r="L1" s="50"/>
      <c r="M1" s="50"/>
      <c r="N1" s="53"/>
      <c r="O1" s="52"/>
      <c r="P1" s="50"/>
      <c r="Q1" s="50"/>
      <c r="R1" s="52"/>
      <c r="S1" s="50"/>
      <c r="T1" s="50"/>
      <c r="U1" s="50"/>
      <c r="V1" s="50"/>
      <c r="W1" s="50"/>
      <c r="X1" s="50"/>
    </row>
    <row r="2" spans="1:24" ht="18.75" customHeight="1">
      <c r="A2" s="126" t="s">
        <v>43</v>
      </c>
      <c r="B2" s="126"/>
      <c r="C2" s="126"/>
      <c r="D2" s="126"/>
      <c r="E2" s="126"/>
      <c r="F2" s="126"/>
      <c r="G2" s="126"/>
      <c r="H2" s="126"/>
      <c r="I2" s="126"/>
      <c r="J2" s="126"/>
      <c r="K2" s="126"/>
      <c r="L2" s="126"/>
      <c r="M2" s="126"/>
      <c r="N2" s="126"/>
      <c r="O2" s="126"/>
      <c r="P2" s="126"/>
      <c r="Q2" s="126"/>
      <c r="R2" s="126"/>
      <c r="S2" s="126"/>
      <c r="T2" s="126"/>
      <c r="U2" s="126"/>
      <c r="V2" s="126"/>
      <c r="W2" s="126"/>
      <c r="X2" s="126"/>
    </row>
    <row r="3" spans="1:24" ht="9" customHeight="1">
      <c r="A3" s="127"/>
      <c r="B3" s="127"/>
      <c r="C3" s="127"/>
      <c r="D3" s="127"/>
      <c r="E3" s="127"/>
      <c r="F3" s="127"/>
      <c r="G3" s="127"/>
      <c r="H3" s="127"/>
      <c r="I3" s="127"/>
      <c r="J3" s="127"/>
      <c r="K3" s="127"/>
      <c r="L3" s="127"/>
      <c r="M3" s="127"/>
      <c r="N3" s="127"/>
      <c r="O3" s="127"/>
      <c r="P3" s="127"/>
      <c r="Q3" s="127"/>
      <c r="R3" s="127"/>
      <c r="S3" s="127"/>
      <c r="T3" s="127"/>
      <c r="U3" s="127"/>
      <c r="V3" s="127"/>
      <c r="W3" s="127"/>
      <c r="X3" s="127"/>
    </row>
    <row r="4" spans="1:24" ht="17.25" customHeight="1">
      <c r="A4" s="55"/>
      <c r="B4" s="56"/>
      <c r="C4" s="57"/>
      <c r="D4" s="58"/>
      <c r="E4" s="56"/>
      <c r="F4" s="56"/>
      <c r="G4" s="59"/>
      <c r="H4" s="60"/>
      <c r="I4" s="60"/>
      <c r="J4" s="60"/>
      <c r="K4" s="60"/>
      <c r="L4" s="60"/>
      <c r="M4" s="60"/>
      <c r="N4" s="61"/>
      <c r="O4" s="60"/>
      <c r="P4" s="62"/>
      <c r="Q4" s="62"/>
      <c r="R4" s="63"/>
      <c r="S4" s="128" t="s">
        <v>23</v>
      </c>
      <c r="T4" s="128"/>
      <c r="U4" s="128"/>
      <c r="V4" s="128"/>
      <c r="W4" s="128"/>
      <c r="X4" s="128"/>
    </row>
    <row r="5" spans="1:24" ht="27.75" customHeight="1">
      <c r="A5" s="129" t="s">
        <v>1</v>
      </c>
      <c r="B5" s="130" t="s">
        <v>2</v>
      </c>
      <c r="C5" s="131" t="s">
        <v>3</v>
      </c>
      <c r="D5" s="132" t="s">
        <v>4</v>
      </c>
      <c r="E5" s="132" t="s">
        <v>5</v>
      </c>
      <c r="F5" s="132" t="s">
        <v>13</v>
      </c>
      <c r="G5" s="133" t="s">
        <v>6</v>
      </c>
      <c r="H5" s="134"/>
      <c r="I5" s="134"/>
      <c r="J5" s="134"/>
      <c r="K5" s="134"/>
      <c r="L5" s="134"/>
      <c r="M5" s="135"/>
      <c r="N5" s="132" t="s">
        <v>7</v>
      </c>
      <c r="O5" s="132" t="s">
        <v>135</v>
      </c>
      <c r="P5" s="132" t="s">
        <v>138</v>
      </c>
      <c r="Q5" s="132" t="s">
        <v>139</v>
      </c>
      <c r="R5" s="132" t="s">
        <v>140</v>
      </c>
      <c r="S5" s="132" t="s">
        <v>14</v>
      </c>
      <c r="T5" s="131" t="s">
        <v>37</v>
      </c>
      <c r="U5" s="131" t="s">
        <v>38</v>
      </c>
      <c r="V5" s="131" t="s">
        <v>39</v>
      </c>
      <c r="W5" s="131"/>
      <c r="X5" s="130" t="s">
        <v>8</v>
      </c>
    </row>
    <row r="6" spans="1:24" ht="111" customHeight="1">
      <c r="A6" s="129"/>
      <c r="B6" s="130"/>
      <c r="C6" s="131"/>
      <c r="D6" s="132"/>
      <c r="E6" s="132"/>
      <c r="F6" s="132"/>
      <c r="G6" s="65" t="s">
        <v>12</v>
      </c>
      <c r="H6" s="65" t="s">
        <v>24</v>
      </c>
      <c r="I6" s="65" t="s">
        <v>26</v>
      </c>
      <c r="J6" s="65" t="s">
        <v>25</v>
      </c>
      <c r="K6" s="65" t="s">
        <v>44</v>
      </c>
      <c r="L6" s="65" t="s">
        <v>25</v>
      </c>
      <c r="M6" s="65" t="s">
        <v>45</v>
      </c>
      <c r="N6" s="132"/>
      <c r="O6" s="132"/>
      <c r="P6" s="132"/>
      <c r="Q6" s="132"/>
      <c r="R6" s="132"/>
      <c r="S6" s="132"/>
      <c r="T6" s="131"/>
      <c r="U6" s="131"/>
      <c r="V6" s="64" t="s">
        <v>40</v>
      </c>
      <c r="W6" s="64" t="s">
        <v>41</v>
      </c>
      <c r="X6" s="130"/>
    </row>
    <row r="7" spans="1:24" s="75" customFormat="1" ht="24.75" customHeight="1" hidden="1">
      <c r="A7" s="66"/>
      <c r="B7" s="67" t="s">
        <v>9</v>
      </c>
      <c r="C7" s="68"/>
      <c r="D7" s="69"/>
      <c r="E7" s="70">
        <f>+E8</f>
        <v>102599</v>
      </c>
      <c r="F7" s="71">
        <f aca="true" t="shared" si="0" ref="F7:M7">+F8</f>
        <v>81288</v>
      </c>
      <c r="G7" s="71">
        <f t="shared" si="0"/>
        <v>81288</v>
      </c>
      <c r="H7" s="71">
        <f t="shared" si="0"/>
        <v>0</v>
      </c>
      <c r="I7" s="71">
        <f t="shared" si="0"/>
        <v>0</v>
      </c>
      <c r="J7" s="71">
        <f t="shared" si="0"/>
        <v>31495</v>
      </c>
      <c r="K7" s="71">
        <f t="shared" si="0"/>
        <v>0</v>
      </c>
      <c r="L7" s="71">
        <f>G7-M7</f>
        <v>31495</v>
      </c>
      <c r="M7" s="71">
        <f t="shared" si="0"/>
        <v>49793</v>
      </c>
      <c r="N7" s="71"/>
      <c r="O7" s="71" t="e">
        <f>+#REF!</f>
        <v>#REF!</v>
      </c>
      <c r="P7" s="71">
        <f>+P8</f>
        <v>10043.272</v>
      </c>
      <c r="Q7" s="71">
        <f>+Q8</f>
        <v>41538.272</v>
      </c>
      <c r="R7" s="72">
        <f>+P7/M7</f>
        <v>0.2017004799871468</v>
      </c>
      <c r="S7" s="71">
        <f>+S8</f>
        <v>0</v>
      </c>
      <c r="T7" s="71" t="e">
        <f>+#REF!+#REF!+#REF!</f>
        <v>#REF!</v>
      </c>
      <c r="U7" s="73"/>
      <c r="V7" s="73"/>
      <c r="W7" s="73"/>
      <c r="X7" s="74"/>
    </row>
    <row r="8" spans="1:24" ht="50.25" customHeight="1">
      <c r="A8" s="64" t="s">
        <v>0</v>
      </c>
      <c r="B8" s="76" t="s">
        <v>28</v>
      </c>
      <c r="C8" s="66"/>
      <c r="D8" s="69"/>
      <c r="E8" s="70">
        <f>+E9+E14</f>
        <v>102599</v>
      </c>
      <c r="F8" s="71">
        <f aca="true" t="shared" si="1" ref="F8:S8">+F9+F14</f>
        <v>81288</v>
      </c>
      <c r="G8" s="71">
        <f t="shared" si="1"/>
        <v>81288</v>
      </c>
      <c r="H8" s="71">
        <f t="shared" si="1"/>
        <v>0</v>
      </c>
      <c r="I8" s="71">
        <f t="shared" si="1"/>
        <v>0</v>
      </c>
      <c r="J8" s="71">
        <f t="shared" si="1"/>
        <v>31495</v>
      </c>
      <c r="K8" s="71">
        <f t="shared" si="1"/>
        <v>0</v>
      </c>
      <c r="L8" s="71">
        <f aca="true" t="shared" si="2" ref="L8:L28">G8-M8</f>
        <v>31495</v>
      </c>
      <c r="M8" s="71">
        <f t="shared" si="1"/>
        <v>49793</v>
      </c>
      <c r="N8" s="73"/>
      <c r="O8" s="77">
        <f t="shared" si="1"/>
        <v>49793</v>
      </c>
      <c r="P8" s="77">
        <f t="shared" si="1"/>
        <v>10043.272</v>
      </c>
      <c r="Q8" s="77">
        <f>+Q9+Q14</f>
        <v>41538.272</v>
      </c>
      <c r="R8" s="78">
        <f>+P8/M8</f>
        <v>0.2017004799871468</v>
      </c>
      <c r="S8" s="71">
        <f t="shared" si="1"/>
        <v>0</v>
      </c>
      <c r="T8" s="73"/>
      <c r="U8" s="79"/>
      <c r="V8" s="73"/>
      <c r="W8" s="80"/>
      <c r="X8" s="81"/>
    </row>
    <row r="9" spans="1:24" ht="23.25" customHeight="1">
      <c r="A9" s="67" t="s">
        <v>29</v>
      </c>
      <c r="B9" s="76" t="s">
        <v>46</v>
      </c>
      <c r="C9" s="66"/>
      <c r="D9" s="69"/>
      <c r="E9" s="70">
        <f>SUM(E10:E13)</f>
        <v>61043</v>
      </c>
      <c r="F9" s="70">
        <f aca="true" t="shared" si="3" ref="F9:Q9">SUM(F10:F13)</f>
        <v>61043</v>
      </c>
      <c r="G9" s="70">
        <f t="shared" si="3"/>
        <v>61043</v>
      </c>
      <c r="H9" s="70">
        <f t="shared" si="3"/>
        <v>0</v>
      </c>
      <c r="I9" s="70">
        <f t="shared" si="3"/>
        <v>0</v>
      </c>
      <c r="J9" s="70">
        <f t="shared" si="3"/>
        <v>31495</v>
      </c>
      <c r="K9" s="70">
        <f t="shared" si="3"/>
        <v>0</v>
      </c>
      <c r="L9" s="70">
        <f t="shared" si="3"/>
        <v>31495</v>
      </c>
      <c r="M9" s="70">
        <f t="shared" si="3"/>
        <v>29548</v>
      </c>
      <c r="N9" s="70">
        <f t="shared" si="3"/>
        <v>0</v>
      </c>
      <c r="O9" s="70">
        <f t="shared" si="3"/>
        <v>29548</v>
      </c>
      <c r="P9" s="70">
        <f t="shared" si="3"/>
        <v>8406.17</v>
      </c>
      <c r="Q9" s="70">
        <f t="shared" si="3"/>
        <v>39901.17</v>
      </c>
      <c r="R9" s="72">
        <f>+P9/M9</f>
        <v>0.28449201299580346</v>
      </c>
      <c r="S9" s="71">
        <f>SUM(S10:S13)</f>
        <v>0</v>
      </c>
      <c r="T9" s="73">
        <f>+T10+T11</f>
        <v>0</v>
      </c>
      <c r="U9" s="73"/>
      <c r="V9" s="73"/>
      <c r="W9" s="73"/>
      <c r="X9" s="81"/>
    </row>
    <row r="10" spans="1:25" ht="33" customHeight="1">
      <c r="A10" s="83">
        <f>ROW()-9</f>
        <v>1</v>
      </c>
      <c r="B10" s="84" t="s">
        <v>30</v>
      </c>
      <c r="C10" s="85" t="s">
        <v>27</v>
      </c>
      <c r="D10" s="86" t="s">
        <v>34</v>
      </c>
      <c r="E10" s="87">
        <v>14990</v>
      </c>
      <c r="F10" s="88">
        <v>14990</v>
      </c>
      <c r="G10" s="89">
        <f aca="true" t="shared" si="4" ref="G10:G15">+H10+I10+J10+K10+M10</f>
        <v>14990</v>
      </c>
      <c r="H10" s="82"/>
      <c r="I10" s="82"/>
      <c r="J10" s="88">
        <v>7495</v>
      </c>
      <c r="K10" s="88"/>
      <c r="L10" s="71">
        <f t="shared" si="2"/>
        <v>7495</v>
      </c>
      <c r="M10" s="88">
        <v>7495</v>
      </c>
      <c r="N10" s="90" t="s">
        <v>66</v>
      </c>
      <c r="O10" s="121">
        <f>M10</f>
        <v>7495</v>
      </c>
      <c r="P10" s="92"/>
      <c r="Q10" s="92">
        <f>J10+P10</f>
        <v>7495</v>
      </c>
      <c r="R10" s="88">
        <f>+P10/M10</f>
        <v>0</v>
      </c>
      <c r="S10" s="88">
        <f>+E10-G10</f>
        <v>0</v>
      </c>
      <c r="T10" s="88"/>
      <c r="U10" s="88" t="s">
        <v>42</v>
      </c>
      <c r="V10" s="88"/>
      <c r="W10" s="93"/>
      <c r="X10" s="81"/>
      <c r="Y10" s="122"/>
    </row>
    <row r="11" spans="1:25" ht="48" customHeight="1">
      <c r="A11" s="83">
        <f>ROW()-9</f>
        <v>2</v>
      </c>
      <c r="B11" s="84" t="s">
        <v>31</v>
      </c>
      <c r="C11" s="85" t="s">
        <v>27</v>
      </c>
      <c r="D11" s="86" t="s">
        <v>35</v>
      </c>
      <c r="E11" s="87">
        <v>20000</v>
      </c>
      <c r="F11" s="88">
        <v>20000</v>
      </c>
      <c r="G11" s="89">
        <f t="shared" si="4"/>
        <v>20000</v>
      </c>
      <c r="H11" s="82"/>
      <c r="I11" s="82"/>
      <c r="J11" s="88">
        <v>10000</v>
      </c>
      <c r="K11" s="88"/>
      <c r="L11" s="71">
        <f t="shared" si="2"/>
        <v>10000</v>
      </c>
      <c r="M11" s="88">
        <v>10000</v>
      </c>
      <c r="N11" s="90" t="s">
        <v>68</v>
      </c>
      <c r="O11" s="121">
        <f aca="true" t="shared" si="5" ref="O11:O28">M11</f>
        <v>10000</v>
      </c>
      <c r="P11" s="92">
        <v>3636.1</v>
      </c>
      <c r="Q11" s="92">
        <f>J11+P11</f>
        <v>13636.1</v>
      </c>
      <c r="R11" s="94">
        <f>+P11/M11</f>
        <v>0.36361</v>
      </c>
      <c r="S11" s="88">
        <f>+E11-G11</f>
        <v>0</v>
      </c>
      <c r="T11" s="88"/>
      <c r="U11" s="88" t="s">
        <v>42</v>
      </c>
      <c r="V11" s="88"/>
      <c r="W11" s="93"/>
      <c r="X11" s="81"/>
      <c r="Y11" s="122"/>
    </row>
    <row r="12" spans="1:25" ht="33" customHeight="1">
      <c r="A12" s="83">
        <f>ROW()-9</f>
        <v>3</v>
      </c>
      <c r="B12" s="84" t="s">
        <v>32</v>
      </c>
      <c r="C12" s="85" t="s">
        <v>27</v>
      </c>
      <c r="D12" s="86" t="s">
        <v>36</v>
      </c>
      <c r="E12" s="87">
        <v>12853</v>
      </c>
      <c r="F12" s="88">
        <v>12853</v>
      </c>
      <c r="G12" s="89">
        <f t="shared" si="4"/>
        <v>12853</v>
      </c>
      <c r="H12" s="81"/>
      <c r="I12" s="81"/>
      <c r="J12" s="95">
        <v>7000</v>
      </c>
      <c r="K12" s="95"/>
      <c r="L12" s="71">
        <f t="shared" si="2"/>
        <v>7000</v>
      </c>
      <c r="M12" s="95">
        <v>5853</v>
      </c>
      <c r="N12" s="90" t="s">
        <v>64</v>
      </c>
      <c r="O12" s="121">
        <f t="shared" si="5"/>
        <v>5853</v>
      </c>
      <c r="P12" s="91">
        <v>2304.59</v>
      </c>
      <c r="Q12" s="92">
        <f aca="true" t="shared" si="6" ref="Q12:Q28">J12+P12</f>
        <v>9304.59</v>
      </c>
      <c r="R12" s="94">
        <f>+P12/M12</f>
        <v>0.39374508798906543</v>
      </c>
      <c r="S12" s="88">
        <f>+E12-G12</f>
        <v>0</v>
      </c>
      <c r="T12" s="88"/>
      <c r="U12" s="88" t="s">
        <v>42</v>
      </c>
      <c r="V12" s="88"/>
      <c r="W12" s="93"/>
      <c r="X12" s="81"/>
      <c r="Y12" s="122"/>
    </row>
    <row r="13" spans="1:25" ht="33" customHeight="1">
      <c r="A13" s="83">
        <f>ROW()-9</f>
        <v>4</v>
      </c>
      <c r="B13" s="84" t="s">
        <v>33</v>
      </c>
      <c r="C13" s="85" t="s">
        <v>27</v>
      </c>
      <c r="D13" s="86" t="s">
        <v>36</v>
      </c>
      <c r="E13" s="87">
        <v>13200</v>
      </c>
      <c r="F13" s="88">
        <v>13200</v>
      </c>
      <c r="G13" s="89">
        <f t="shared" si="4"/>
        <v>13200</v>
      </c>
      <c r="H13" s="81"/>
      <c r="I13" s="81"/>
      <c r="J13" s="95">
        <v>7000</v>
      </c>
      <c r="K13" s="95"/>
      <c r="L13" s="71">
        <f t="shared" si="2"/>
        <v>7000</v>
      </c>
      <c r="M13" s="95">
        <v>6200</v>
      </c>
      <c r="N13" s="90" t="s">
        <v>65</v>
      </c>
      <c r="O13" s="121">
        <f t="shared" si="5"/>
        <v>6200</v>
      </c>
      <c r="P13" s="91">
        <v>2465.48</v>
      </c>
      <c r="Q13" s="92">
        <f t="shared" si="6"/>
        <v>9465.48</v>
      </c>
      <c r="R13" s="94">
        <f>+P13/M13</f>
        <v>0.39765806451612906</v>
      </c>
      <c r="S13" s="88">
        <f>+E13-G13</f>
        <v>0</v>
      </c>
      <c r="T13" s="88"/>
      <c r="U13" s="88" t="s">
        <v>42</v>
      </c>
      <c r="V13" s="88"/>
      <c r="W13" s="93"/>
      <c r="X13" s="81"/>
      <c r="Y13" s="122"/>
    </row>
    <row r="14" spans="1:25" s="75" customFormat="1" ht="33" customHeight="1">
      <c r="A14" s="96" t="s">
        <v>29</v>
      </c>
      <c r="B14" s="76" t="s">
        <v>47</v>
      </c>
      <c r="C14" s="97"/>
      <c r="D14" s="98"/>
      <c r="E14" s="99">
        <f>SUM(E15:E28)</f>
        <v>41556</v>
      </c>
      <c r="F14" s="100">
        <f aca="true" t="shared" si="7" ref="F14:K14">SUM(F15:F27)</f>
        <v>20245</v>
      </c>
      <c r="G14" s="100">
        <f t="shared" si="7"/>
        <v>20245</v>
      </c>
      <c r="H14" s="100">
        <f t="shared" si="7"/>
        <v>0</v>
      </c>
      <c r="I14" s="100">
        <f t="shared" si="7"/>
        <v>0</v>
      </c>
      <c r="J14" s="100">
        <f t="shared" si="7"/>
        <v>0</v>
      </c>
      <c r="K14" s="100">
        <f t="shared" si="7"/>
        <v>0</v>
      </c>
      <c r="L14" s="71">
        <f t="shared" si="2"/>
        <v>0</v>
      </c>
      <c r="M14" s="100">
        <f>SUM(M15:M27)</f>
        <v>20245</v>
      </c>
      <c r="N14" s="100"/>
      <c r="O14" s="123">
        <f t="shared" si="5"/>
        <v>20245</v>
      </c>
      <c r="P14" s="101">
        <f>SUM(P15:P27)</f>
        <v>1637.1019999999999</v>
      </c>
      <c r="Q14" s="101">
        <f t="shared" si="6"/>
        <v>1637.1019999999999</v>
      </c>
      <c r="R14" s="78">
        <f>+P14/M14</f>
        <v>0.08086450975549518</v>
      </c>
      <c r="S14" s="100"/>
      <c r="T14" s="100"/>
      <c r="U14" s="100"/>
      <c r="V14" s="100"/>
      <c r="W14" s="102"/>
      <c r="X14" s="81"/>
      <c r="Y14" s="124"/>
    </row>
    <row r="15" spans="1:25" s="75" customFormat="1" ht="35.25" customHeight="1">
      <c r="A15" s="83">
        <f>ROW()-14</f>
        <v>1</v>
      </c>
      <c r="B15" s="84" t="s">
        <v>48</v>
      </c>
      <c r="C15" s="85" t="s">
        <v>50</v>
      </c>
      <c r="D15" s="85" t="s">
        <v>49</v>
      </c>
      <c r="E15" s="103">
        <v>2600</v>
      </c>
      <c r="F15" s="104">
        <f aca="true" t="shared" si="8" ref="F15:F22">M15</f>
        <v>2600</v>
      </c>
      <c r="G15" s="89">
        <f t="shared" si="4"/>
        <v>2600</v>
      </c>
      <c r="H15" s="81"/>
      <c r="I15" s="81"/>
      <c r="J15" s="105"/>
      <c r="K15" s="105"/>
      <c r="L15" s="71">
        <f t="shared" si="2"/>
        <v>0</v>
      </c>
      <c r="M15" s="95">
        <v>2600</v>
      </c>
      <c r="N15" s="90" t="s">
        <v>133</v>
      </c>
      <c r="O15" s="121">
        <f aca="true" t="shared" si="9" ref="O15:O23">M15</f>
        <v>2600</v>
      </c>
      <c r="P15" s="106">
        <f>209.512+639</f>
        <v>848.512</v>
      </c>
      <c r="Q15" s="92">
        <f>J15+P15</f>
        <v>848.512</v>
      </c>
      <c r="R15" s="94">
        <f>+P15/M15</f>
        <v>0.3263507692307692</v>
      </c>
      <c r="S15" s="100"/>
      <c r="T15" s="100"/>
      <c r="U15" s="88" t="s">
        <v>42</v>
      </c>
      <c r="V15" s="100"/>
      <c r="W15" s="102"/>
      <c r="X15" s="81"/>
      <c r="Y15" s="122"/>
    </row>
    <row r="16" spans="1:25" s="75" customFormat="1" ht="35.25" customHeight="1">
      <c r="A16" s="83">
        <f aca="true" t="shared" si="10" ref="A16:A28">ROW()-14</f>
        <v>2</v>
      </c>
      <c r="B16" s="84" t="s">
        <v>56</v>
      </c>
      <c r="C16" s="85" t="s">
        <v>50</v>
      </c>
      <c r="D16" s="85" t="s">
        <v>62</v>
      </c>
      <c r="E16" s="103">
        <v>2600</v>
      </c>
      <c r="F16" s="104">
        <f t="shared" si="8"/>
        <v>2600</v>
      </c>
      <c r="G16" s="89">
        <f>+H16+I16+J16+K16+M16</f>
        <v>2600</v>
      </c>
      <c r="H16" s="81"/>
      <c r="I16" s="81"/>
      <c r="J16" s="105"/>
      <c r="K16" s="105"/>
      <c r="L16" s="71">
        <f>G16-M16</f>
        <v>0</v>
      </c>
      <c r="M16" s="95">
        <v>2600</v>
      </c>
      <c r="N16" s="90" t="s">
        <v>69</v>
      </c>
      <c r="O16" s="121">
        <f t="shared" si="9"/>
        <v>2600</v>
      </c>
      <c r="P16" s="106">
        <v>788.59</v>
      </c>
      <c r="Q16" s="92">
        <f>J16+P16</f>
        <v>788.59</v>
      </c>
      <c r="R16" s="107">
        <f>+P16/M16</f>
        <v>0.30330384615384615</v>
      </c>
      <c r="S16" s="100"/>
      <c r="T16" s="100"/>
      <c r="U16" s="88" t="s">
        <v>42</v>
      </c>
      <c r="V16" s="100"/>
      <c r="W16" s="102"/>
      <c r="X16" s="81"/>
      <c r="Y16" s="122"/>
    </row>
    <row r="17" spans="1:24" s="75" customFormat="1" ht="35.25" customHeight="1">
      <c r="A17" s="83">
        <f t="shared" si="10"/>
        <v>3</v>
      </c>
      <c r="B17" s="108" t="s">
        <v>142</v>
      </c>
      <c r="C17" s="85" t="s">
        <v>50</v>
      </c>
      <c r="D17" s="85" t="s">
        <v>62</v>
      </c>
      <c r="E17" s="109">
        <v>4000</v>
      </c>
      <c r="F17" s="104">
        <f t="shared" si="8"/>
        <v>2500</v>
      </c>
      <c r="G17" s="89">
        <f aca="true" t="shared" si="11" ref="G17:G22">M17</f>
        <v>2500</v>
      </c>
      <c r="H17" s="81"/>
      <c r="I17" s="81"/>
      <c r="J17" s="105"/>
      <c r="K17" s="105"/>
      <c r="L17" s="71">
        <f aca="true" t="shared" si="12" ref="L17:L22">G17-M17</f>
        <v>0</v>
      </c>
      <c r="M17" s="108">
        <v>2500</v>
      </c>
      <c r="N17" s="90"/>
      <c r="O17" s="91">
        <f t="shared" si="9"/>
        <v>2500</v>
      </c>
      <c r="P17" s="106"/>
      <c r="Q17" s="92">
        <f aca="true" t="shared" si="13" ref="Q17:Q22">J17+P17</f>
        <v>0</v>
      </c>
      <c r="R17" s="107">
        <f aca="true" t="shared" si="14" ref="R17:R28">+P17/M17</f>
        <v>0</v>
      </c>
      <c r="S17" s="100"/>
      <c r="T17" s="100"/>
      <c r="U17" s="88" t="s">
        <v>42</v>
      </c>
      <c r="V17" s="100"/>
      <c r="W17" s="102"/>
      <c r="X17" s="81"/>
    </row>
    <row r="18" spans="1:24" s="75" customFormat="1" ht="35.25" customHeight="1">
      <c r="A18" s="83">
        <f t="shared" si="10"/>
        <v>4</v>
      </c>
      <c r="B18" s="110" t="s">
        <v>143</v>
      </c>
      <c r="C18" s="85" t="s">
        <v>50</v>
      </c>
      <c r="D18" s="85" t="s">
        <v>62</v>
      </c>
      <c r="E18" s="111">
        <v>3823</v>
      </c>
      <c r="F18" s="104">
        <f t="shared" si="8"/>
        <v>2110</v>
      </c>
      <c r="G18" s="89">
        <f t="shared" si="11"/>
        <v>2110</v>
      </c>
      <c r="H18" s="81"/>
      <c r="I18" s="81"/>
      <c r="J18" s="105"/>
      <c r="K18" s="105"/>
      <c r="L18" s="71">
        <f t="shared" si="12"/>
        <v>0</v>
      </c>
      <c r="M18" s="108">
        <v>2110</v>
      </c>
      <c r="N18" s="90"/>
      <c r="O18" s="91">
        <f t="shared" si="9"/>
        <v>2110</v>
      </c>
      <c r="P18" s="106"/>
      <c r="Q18" s="92">
        <f t="shared" si="13"/>
        <v>0</v>
      </c>
      <c r="R18" s="107">
        <f t="shared" si="14"/>
        <v>0</v>
      </c>
      <c r="S18" s="100"/>
      <c r="T18" s="100"/>
      <c r="U18" s="88" t="s">
        <v>42</v>
      </c>
      <c r="V18" s="100"/>
      <c r="W18" s="102"/>
      <c r="X18" s="81"/>
    </row>
    <row r="19" spans="1:24" s="75" customFormat="1" ht="35.25" customHeight="1">
      <c r="A19" s="83">
        <f t="shared" si="10"/>
        <v>5</v>
      </c>
      <c r="B19" s="110" t="s">
        <v>144</v>
      </c>
      <c r="C19" s="85" t="s">
        <v>50</v>
      </c>
      <c r="D19" s="85" t="s">
        <v>62</v>
      </c>
      <c r="E19" s="111">
        <v>4335</v>
      </c>
      <c r="F19" s="104">
        <f t="shared" si="8"/>
        <v>2335</v>
      </c>
      <c r="G19" s="89">
        <f t="shared" si="11"/>
        <v>2335</v>
      </c>
      <c r="H19" s="81"/>
      <c r="I19" s="81"/>
      <c r="J19" s="105"/>
      <c r="K19" s="105"/>
      <c r="L19" s="71">
        <f t="shared" si="12"/>
        <v>0</v>
      </c>
      <c r="M19" s="108">
        <v>2335</v>
      </c>
      <c r="N19" s="90"/>
      <c r="O19" s="91">
        <f t="shared" si="9"/>
        <v>2335</v>
      </c>
      <c r="P19" s="106"/>
      <c r="Q19" s="92">
        <f t="shared" si="13"/>
        <v>0</v>
      </c>
      <c r="R19" s="107">
        <f t="shared" si="14"/>
        <v>0</v>
      </c>
      <c r="S19" s="100"/>
      <c r="T19" s="100"/>
      <c r="U19" s="88" t="s">
        <v>42</v>
      </c>
      <c r="V19" s="100"/>
      <c r="W19" s="102"/>
      <c r="X19" s="81"/>
    </row>
    <row r="20" spans="1:24" s="75" customFormat="1" ht="35.25" customHeight="1">
      <c r="A20" s="83">
        <f t="shared" si="10"/>
        <v>6</v>
      </c>
      <c r="B20" s="110" t="s">
        <v>145</v>
      </c>
      <c r="C20" s="85" t="s">
        <v>50</v>
      </c>
      <c r="D20" s="85" t="s">
        <v>62</v>
      </c>
      <c r="E20" s="111" t="s">
        <v>146</v>
      </c>
      <c r="F20" s="104">
        <f t="shared" si="8"/>
        <v>3000</v>
      </c>
      <c r="G20" s="89">
        <f t="shared" si="11"/>
        <v>3000</v>
      </c>
      <c r="H20" s="81"/>
      <c r="I20" s="81"/>
      <c r="J20" s="105"/>
      <c r="K20" s="105"/>
      <c r="L20" s="71">
        <f t="shared" si="12"/>
        <v>0</v>
      </c>
      <c r="M20" s="108">
        <v>3000</v>
      </c>
      <c r="N20" s="90"/>
      <c r="O20" s="91">
        <f t="shared" si="9"/>
        <v>3000</v>
      </c>
      <c r="P20" s="106"/>
      <c r="Q20" s="92">
        <f t="shared" si="13"/>
        <v>0</v>
      </c>
      <c r="R20" s="107">
        <f t="shared" si="14"/>
        <v>0</v>
      </c>
      <c r="S20" s="100"/>
      <c r="T20" s="100"/>
      <c r="U20" s="88" t="s">
        <v>42</v>
      </c>
      <c r="V20" s="100"/>
      <c r="W20" s="102"/>
      <c r="X20" s="81"/>
    </row>
    <row r="21" spans="1:24" s="75" customFormat="1" ht="35.25" customHeight="1">
      <c r="A21" s="83">
        <f t="shared" si="10"/>
        <v>7</v>
      </c>
      <c r="B21" s="110" t="s">
        <v>147</v>
      </c>
      <c r="C21" s="85" t="s">
        <v>50</v>
      </c>
      <c r="D21" s="85" t="s">
        <v>62</v>
      </c>
      <c r="E21" s="111">
        <v>4320</v>
      </c>
      <c r="F21" s="104">
        <f t="shared" si="8"/>
        <v>2500</v>
      </c>
      <c r="G21" s="89">
        <f t="shared" si="11"/>
        <v>2500</v>
      </c>
      <c r="H21" s="81"/>
      <c r="I21" s="81"/>
      <c r="J21" s="105"/>
      <c r="K21" s="105"/>
      <c r="L21" s="71">
        <f t="shared" si="12"/>
        <v>0</v>
      </c>
      <c r="M21" s="108">
        <v>2500</v>
      </c>
      <c r="N21" s="90"/>
      <c r="O21" s="91">
        <f t="shared" si="9"/>
        <v>2500</v>
      </c>
      <c r="P21" s="106"/>
      <c r="Q21" s="92">
        <f t="shared" si="13"/>
        <v>0</v>
      </c>
      <c r="R21" s="107">
        <f t="shared" si="14"/>
        <v>0</v>
      </c>
      <c r="S21" s="100"/>
      <c r="T21" s="100"/>
      <c r="U21" s="88" t="s">
        <v>42</v>
      </c>
      <c r="V21" s="100"/>
      <c r="W21" s="102"/>
      <c r="X21" s="81"/>
    </row>
    <row r="22" spans="1:24" s="75" customFormat="1" ht="35.25" customHeight="1">
      <c r="A22" s="83">
        <f t="shared" si="10"/>
        <v>8</v>
      </c>
      <c r="B22" s="110" t="s">
        <v>148</v>
      </c>
      <c r="C22" s="85" t="s">
        <v>50</v>
      </c>
      <c r="D22" s="85" t="s">
        <v>62</v>
      </c>
      <c r="E22" s="111" t="s">
        <v>149</v>
      </c>
      <c r="F22" s="104">
        <f t="shared" si="8"/>
        <v>2600</v>
      </c>
      <c r="G22" s="89">
        <f t="shared" si="11"/>
        <v>2600</v>
      </c>
      <c r="H22" s="81"/>
      <c r="I22" s="81"/>
      <c r="J22" s="105"/>
      <c r="K22" s="105"/>
      <c r="L22" s="71">
        <f t="shared" si="12"/>
        <v>0</v>
      </c>
      <c r="M22" s="108">
        <v>2600</v>
      </c>
      <c r="N22" s="90"/>
      <c r="O22" s="91">
        <f t="shared" si="9"/>
        <v>2600</v>
      </c>
      <c r="P22" s="106"/>
      <c r="Q22" s="92">
        <f t="shared" si="13"/>
        <v>0</v>
      </c>
      <c r="R22" s="107">
        <f t="shared" si="14"/>
        <v>0</v>
      </c>
      <c r="S22" s="100"/>
      <c r="T22" s="100"/>
      <c r="U22" s="88" t="s">
        <v>42</v>
      </c>
      <c r="V22" s="100"/>
      <c r="W22" s="102"/>
      <c r="X22" s="81"/>
    </row>
    <row r="23" spans="1:24" s="75" customFormat="1" ht="35.25" customHeight="1">
      <c r="A23" s="83">
        <f t="shared" si="10"/>
        <v>9</v>
      </c>
      <c r="B23" s="84" t="s">
        <v>51</v>
      </c>
      <c r="C23" s="85" t="s">
        <v>50</v>
      </c>
      <c r="D23" s="85" t="s">
        <v>57</v>
      </c>
      <c r="E23" s="103">
        <v>9373</v>
      </c>
      <c r="F23" s="104"/>
      <c r="G23" s="89"/>
      <c r="H23" s="81"/>
      <c r="I23" s="81"/>
      <c r="J23" s="105"/>
      <c r="K23" s="105"/>
      <c r="L23" s="71">
        <f t="shared" si="2"/>
        <v>0</v>
      </c>
      <c r="M23" s="95">
        <v>0</v>
      </c>
      <c r="N23" s="136" t="s">
        <v>67</v>
      </c>
      <c r="O23" s="91">
        <f t="shared" si="9"/>
        <v>0</v>
      </c>
      <c r="P23" s="112"/>
      <c r="Q23" s="92">
        <f t="shared" si="6"/>
        <v>0</v>
      </c>
      <c r="R23" s="113" t="e">
        <f t="shared" si="14"/>
        <v>#DIV/0!</v>
      </c>
      <c r="S23" s="100"/>
      <c r="T23" s="100"/>
      <c r="U23" s="88" t="s">
        <v>42</v>
      </c>
      <c r="V23" s="100"/>
      <c r="W23" s="102"/>
      <c r="X23" s="81"/>
    </row>
    <row r="24" spans="1:24" s="75" customFormat="1" ht="35.25" customHeight="1">
      <c r="A24" s="83">
        <f t="shared" si="10"/>
        <v>10</v>
      </c>
      <c r="B24" s="84" t="s">
        <v>52</v>
      </c>
      <c r="C24" s="85" t="s">
        <v>50</v>
      </c>
      <c r="D24" s="85" t="s">
        <v>58</v>
      </c>
      <c r="E24" s="103">
        <v>2335</v>
      </c>
      <c r="F24" s="104"/>
      <c r="G24" s="89"/>
      <c r="H24" s="81"/>
      <c r="I24" s="81"/>
      <c r="J24" s="105"/>
      <c r="K24" s="105"/>
      <c r="L24" s="71">
        <f t="shared" si="2"/>
        <v>0</v>
      </c>
      <c r="M24" s="95">
        <v>0</v>
      </c>
      <c r="N24" s="137"/>
      <c r="O24" s="91">
        <f t="shared" si="5"/>
        <v>0</v>
      </c>
      <c r="P24" s="112"/>
      <c r="Q24" s="92">
        <f t="shared" si="6"/>
        <v>0</v>
      </c>
      <c r="R24" s="113" t="e">
        <f t="shared" si="14"/>
        <v>#DIV/0!</v>
      </c>
      <c r="S24" s="100"/>
      <c r="T24" s="100"/>
      <c r="U24" s="88" t="s">
        <v>42</v>
      </c>
      <c r="V24" s="100"/>
      <c r="W24" s="102"/>
      <c r="X24" s="81"/>
    </row>
    <row r="25" spans="1:24" s="75" customFormat="1" ht="35.25" customHeight="1">
      <c r="A25" s="83">
        <f t="shared" si="10"/>
        <v>11</v>
      </c>
      <c r="B25" s="84" t="s">
        <v>53</v>
      </c>
      <c r="C25" s="85" t="s">
        <v>50</v>
      </c>
      <c r="D25" s="85" t="s">
        <v>59</v>
      </c>
      <c r="E25" s="103">
        <v>1830</v>
      </c>
      <c r="F25" s="104"/>
      <c r="G25" s="89"/>
      <c r="H25" s="81"/>
      <c r="I25" s="81"/>
      <c r="J25" s="105"/>
      <c r="K25" s="105"/>
      <c r="L25" s="71">
        <f t="shared" si="2"/>
        <v>0</v>
      </c>
      <c r="M25" s="95">
        <v>0</v>
      </c>
      <c r="N25" s="137"/>
      <c r="O25" s="91">
        <f t="shared" si="5"/>
        <v>0</v>
      </c>
      <c r="P25" s="112"/>
      <c r="Q25" s="92">
        <f t="shared" si="6"/>
        <v>0</v>
      </c>
      <c r="R25" s="113" t="e">
        <f t="shared" si="14"/>
        <v>#DIV/0!</v>
      </c>
      <c r="S25" s="100"/>
      <c r="T25" s="100"/>
      <c r="U25" s="88" t="s">
        <v>42</v>
      </c>
      <c r="V25" s="100"/>
      <c r="W25" s="102"/>
      <c r="X25" s="81"/>
    </row>
    <row r="26" spans="1:24" s="75" customFormat="1" ht="35.25" customHeight="1">
      <c r="A26" s="83">
        <f t="shared" si="10"/>
        <v>12</v>
      </c>
      <c r="B26" s="84" t="s">
        <v>54</v>
      </c>
      <c r="C26" s="85" t="s">
        <v>50</v>
      </c>
      <c r="D26" s="85" t="s">
        <v>60</v>
      </c>
      <c r="E26" s="103">
        <v>4060</v>
      </c>
      <c r="F26" s="104"/>
      <c r="G26" s="89"/>
      <c r="H26" s="81"/>
      <c r="I26" s="81"/>
      <c r="J26" s="105"/>
      <c r="K26" s="105"/>
      <c r="L26" s="71">
        <f t="shared" si="2"/>
        <v>0</v>
      </c>
      <c r="M26" s="95">
        <v>0</v>
      </c>
      <c r="N26" s="137"/>
      <c r="O26" s="91">
        <f t="shared" si="5"/>
        <v>0</v>
      </c>
      <c r="P26" s="112"/>
      <c r="Q26" s="92">
        <f t="shared" si="6"/>
        <v>0</v>
      </c>
      <c r="R26" s="113" t="e">
        <f t="shared" si="14"/>
        <v>#DIV/0!</v>
      </c>
      <c r="S26" s="100"/>
      <c r="T26" s="100"/>
      <c r="U26" s="88" t="s">
        <v>42</v>
      </c>
      <c r="V26" s="100"/>
      <c r="W26" s="102"/>
      <c r="X26" s="81"/>
    </row>
    <row r="27" spans="1:24" s="75" customFormat="1" ht="35.25" customHeight="1">
      <c r="A27" s="83">
        <f t="shared" si="10"/>
        <v>13</v>
      </c>
      <c r="B27" s="84" t="s">
        <v>55</v>
      </c>
      <c r="C27" s="85" t="s">
        <v>50</v>
      </c>
      <c r="D27" s="85" t="s">
        <v>61</v>
      </c>
      <c r="E27" s="103">
        <v>2280</v>
      </c>
      <c r="F27" s="104"/>
      <c r="G27" s="89"/>
      <c r="H27" s="81"/>
      <c r="I27" s="81"/>
      <c r="J27" s="105"/>
      <c r="K27" s="105"/>
      <c r="L27" s="71">
        <f t="shared" si="2"/>
        <v>0</v>
      </c>
      <c r="M27" s="95">
        <v>0</v>
      </c>
      <c r="N27" s="137"/>
      <c r="O27" s="91">
        <f t="shared" si="5"/>
        <v>0</v>
      </c>
      <c r="P27" s="112"/>
      <c r="Q27" s="92">
        <f t="shared" si="6"/>
        <v>0</v>
      </c>
      <c r="R27" s="113" t="e">
        <f t="shared" si="14"/>
        <v>#DIV/0!</v>
      </c>
      <c r="S27" s="100"/>
      <c r="T27" s="100"/>
      <c r="U27" s="88" t="s">
        <v>42</v>
      </c>
      <c r="V27" s="100"/>
      <c r="W27" s="102"/>
      <c r="X27" s="81"/>
    </row>
    <row r="28" spans="1:24" s="75" customFormat="1" ht="35.25" customHeight="1">
      <c r="A28" s="83">
        <f t="shared" si="10"/>
        <v>14</v>
      </c>
      <c r="B28" s="47" t="s">
        <v>141</v>
      </c>
      <c r="C28" s="85" t="s">
        <v>50</v>
      </c>
      <c r="D28" s="85" t="s">
        <v>62</v>
      </c>
      <c r="E28" s="103"/>
      <c r="F28" s="104"/>
      <c r="G28" s="89"/>
      <c r="H28" s="81"/>
      <c r="I28" s="81"/>
      <c r="J28" s="105"/>
      <c r="K28" s="105"/>
      <c r="L28" s="71">
        <f t="shared" si="2"/>
        <v>0</v>
      </c>
      <c r="M28" s="95">
        <v>0</v>
      </c>
      <c r="N28" s="138"/>
      <c r="O28" s="91">
        <f t="shared" si="5"/>
        <v>0</v>
      </c>
      <c r="P28" s="106"/>
      <c r="Q28" s="92">
        <f t="shared" si="6"/>
        <v>0</v>
      </c>
      <c r="R28" s="107" t="e">
        <f t="shared" si="14"/>
        <v>#DIV/0!</v>
      </c>
      <c r="S28" s="100"/>
      <c r="T28" s="100"/>
      <c r="U28" s="88" t="s">
        <v>42</v>
      </c>
      <c r="V28" s="100"/>
      <c r="W28" s="102"/>
      <c r="X28" s="81"/>
    </row>
    <row r="29" ht="15">
      <c r="N29" s="117"/>
    </row>
    <row r="30" ht="15">
      <c r="N30" s="117"/>
    </row>
    <row r="31" spans="3:24" ht="45" customHeight="1">
      <c r="C31" s="54"/>
      <c r="D31" s="54"/>
      <c r="E31" s="54"/>
      <c r="F31" s="54"/>
      <c r="G31" s="54"/>
      <c r="N31" s="117"/>
      <c r="P31" s="54"/>
      <c r="Q31" s="54"/>
      <c r="R31" s="54"/>
      <c r="S31" s="54"/>
      <c r="T31" s="54"/>
      <c r="U31" s="54"/>
      <c r="V31" s="54"/>
      <c r="W31" s="54"/>
      <c r="X31" s="54"/>
    </row>
    <row r="32" spans="3:24" ht="18.75" customHeight="1">
      <c r="C32" s="54"/>
      <c r="D32" s="54"/>
      <c r="E32" s="54"/>
      <c r="F32" s="54"/>
      <c r="G32" s="54"/>
      <c r="N32" s="117"/>
      <c r="P32" s="54"/>
      <c r="Q32" s="54"/>
      <c r="R32" s="54"/>
      <c r="S32" s="54"/>
      <c r="T32" s="54"/>
      <c r="U32" s="54"/>
      <c r="V32" s="54"/>
      <c r="W32" s="54"/>
      <c r="X32" s="54"/>
    </row>
    <row r="33" spans="3:24" ht="18.75" customHeight="1">
      <c r="C33" s="54"/>
      <c r="D33" s="54"/>
      <c r="E33" s="54"/>
      <c r="F33" s="54"/>
      <c r="G33" s="54"/>
      <c r="N33" s="117"/>
      <c r="P33" s="54"/>
      <c r="Q33" s="54"/>
      <c r="R33" s="54"/>
      <c r="S33" s="54"/>
      <c r="T33" s="54"/>
      <c r="U33" s="54"/>
      <c r="V33" s="54"/>
      <c r="W33" s="54"/>
      <c r="X33" s="54"/>
    </row>
    <row r="34" spans="3:24" ht="18.75" customHeight="1">
      <c r="C34" s="54"/>
      <c r="D34" s="54"/>
      <c r="E34" s="54"/>
      <c r="F34" s="54"/>
      <c r="G34" s="54"/>
      <c r="N34" s="117"/>
      <c r="P34" s="54"/>
      <c r="Q34" s="54"/>
      <c r="R34" s="54"/>
      <c r="S34" s="54"/>
      <c r="T34" s="54"/>
      <c r="U34" s="54"/>
      <c r="V34" s="54"/>
      <c r="W34" s="54"/>
      <c r="X34" s="54"/>
    </row>
    <row r="35" spans="3:24" ht="18.75" customHeight="1">
      <c r="C35" s="54"/>
      <c r="D35" s="54"/>
      <c r="E35" s="54"/>
      <c r="F35" s="54"/>
      <c r="G35" s="54"/>
      <c r="N35" s="117"/>
      <c r="P35" s="54"/>
      <c r="Q35" s="54"/>
      <c r="R35" s="54"/>
      <c r="S35" s="54"/>
      <c r="T35" s="54"/>
      <c r="U35" s="54"/>
      <c r="V35" s="54"/>
      <c r="W35" s="54"/>
      <c r="X35" s="54"/>
    </row>
    <row r="36" spans="3:24" ht="18.75" customHeight="1">
      <c r="C36" s="54"/>
      <c r="D36" s="54"/>
      <c r="E36" s="54"/>
      <c r="F36" s="54"/>
      <c r="G36" s="54"/>
      <c r="N36" s="117"/>
      <c r="P36" s="54"/>
      <c r="Q36" s="54"/>
      <c r="R36" s="54"/>
      <c r="S36" s="54"/>
      <c r="T36" s="54"/>
      <c r="U36" s="54"/>
      <c r="V36" s="54"/>
      <c r="W36" s="54"/>
      <c r="X36" s="54"/>
    </row>
    <row r="37" spans="3:24" ht="18.75" customHeight="1">
      <c r="C37" s="54"/>
      <c r="D37" s="54"/>
      <c r="E37" s="54"/>
      <c r="F37" s="54"/>
      <c r="G37" s="54"/>
      <c r="N37" s="117"/>
      <c r="P37" s="54"/>
      <c r="Q37" s="54"/>
      <c r="R37" s="54"/>
      <c r="S37" s="54"/>
      <c r="T37" s="54"/>
      <c r="U37" s="54"/>
      <c r="V37" s="54"/>
      <c r="W37" s="54"/>
      <c r="X37" s="54"/>
    </row>
    <row r="38" spans="3:24" ht="18.75" customHeight="1">
      <c r="C38" s="54"/>
      <c r="D38" s="54"/>
      <c r="E38" s="54"/>
      <c r="F38" s="54"/>
      <c r="G38" s="54"/>
      <c r="N38" s="117"/>
      <c r="P38" s="54"/>
      <c r="Q38" s="54"/>
      <c r="R38" s="54"/>
      <c r="S38" s="54"/>
      <c r="T38" s="54"/>
      <c r="U38" s="54"/>
      <c r="V38" s="54"/>
      <c r="W38" s="54"/>
      <c r="X38" s="54"/>
    </row>
    <row r="39" spans="3:24" ht="18.75" customHeight="1">
      <c r="C39" s="54"/>
      <c r="D39" s="54"/>
      <c r="E39" s="54"/>
      <c r="F39" s="54"/>
      <c r="G39" s="54"/>
      <c r="N39" s="117"/>
      <c r="P39" s="54"/>
      <c r="Q39" s="54"/>
      <c r="R39" s="54"/>
      <c r="S39" s="54"/>
      <c r="T39" s="54"/>
      <c r="U39" s="54"/>
      <c r="V39" s="54"/>
      <c r="W39" s="54"/>
      <c r="X39" s="54"/>
    </row>
    <row r="40" spans="3:24" ht="18.75" customHeight="1">
      <c r="C40" s="54"/>
      <c r="D40" s="54"/>
      <c r="E40" s="54"/>
      <c r="F40" s="54"/>
      <c r="G40" s="54"/>
      <c r="N40" s="117"/>
      <c r="P40" s="54"/>
      <c r="Q40" s="54"/>
      <c r="R40" s="54"/>
      <c r="S40" s="54"/>
      <c r="T40" s="54"/>
      <c r="U40" s="54"/>
      <c r="V40" s="54"/>
      <c r="W40" s="54"/>
      <c r="X40" s="54"/>
    </row>
    <row r="41" spans="3:24" ht="18.75" customHeight="1">
      <c r="C41" s="54"/>
      <c r="D41" s="54"/>
      <c r="E41" s="54"/>
      <c r="F41" s="54"/>
      <c r="G41" s="54"/>
      <c r="N41" s="117"/>
      <c r="P41" s="54"/>
      <c r="Q41" s="54"/>
      <c r="R41" s="54"/>
      <c r="S41" s="54"/>
      <c r="T41" s="54"/>
      <c r="U41" s="54"/>
      <c r="V41" s="54"/>
      <c r="W41" s="54"/>
      <c r="X41" s="54"/>
    </row>
    <row r="42" spans="3:24" ht="18.75" customHeight="1">
      <c r="C42" s="54"/>
      <c r="D42" s="54"/>
      <c r="E42" s="54"/>
      <c r="F42" s="54"/>
      <c r="G42" s="54"/>
      <c r="N42" s="117"/>
      <c r="P42" s="54"/>
      <c r="Q42" s="54"/>
      <c r="R42" s="54"/>
      <c r="S42" s="54"/>
      <c r="T42" s="54"/>
      <c r="U42" s="54"/>
      <c r="V42" s="54"/>
      <c r="W42" s="54"/>
      <c r="X42" s="54"/>
    </row>
    <row r="43" spans="3:24" ht="18.75" customHeight="1">
      <c r="C43" s="54"/>
      <c r="D43" s="54"/>
      <c r="E43" s="54"/>
      <c r="F43" s="54"/>
      <c r="G43" s="54"/>
      <c r="N43" s="117"/>
      <c r="P43" s="54"/>
      <c r="Q43" s="54"/>
      <c r="R43" s="54"/>
      <c r="S43" s="54"/>
      <c r="T43" s="54"/>
      <c r="U43" s="54"/>
      <c r="V43" s="54"/>
      <c r="W43" s="54"/>
      <c r="X43" s="54"/>
    </row>
    <row r="44" spans="3:24" ht="18.75" customHeight="1">
      <c r="C44" s="54"/>
      <c r="D44" s="54"/>
      <c r="E44" s="54"/>
      <c r="F44" s="54"/>
      <c r="G44" s="54"/>
      <c r="N44" s="117"/>
      <c r="P44" s="54"/>
      <c r="Q44" s="54"/>
      <c r="R44" s="54"/>
      <c r="S44" s="54"/>
      <c r="T44" s="54"/>
      <c r="U44" s="54"/>
      <c r="V44" s="54"/>
      <c r="W44" s="54"/>
      <c r="X44" s="54"/>
    </row>
    <row r="45" spans="3:24" ht="18.75" customHeight="1">
      <c r="C45" s="54"/>
      <c r="D45" s="54"/>
      <c r="E45" s="54"/>
      <c r="F45" s="54"/>
      <c r="G45" s="54"/>
      <c r="N45" s="117"/>
      <c r="P45" s="54"/>
      <c r="Q45" s="54"/>
      <c r="R45" s="54"/>
      <c r="S45" s="54"/>
      <c r="T45" s="54"/>
      <c r="U45" s="54"/>
      <c r="V45" s="54"/>
      <c r="W45" s="54"/>
      <c r="X45" s="54"/>
    </row>
    <row r="46" spans="3:24" ht="18.75" customHeight="1">
      <c r="C46" s="54"/>
      <c r="D46" s="54"/>
      <c r="E46" s="54"/>
      <c r="F46" s="54"/>
      <c r="G46" s="54"/>
      <c r="N46" s="117"/>
      <c r="P46" s="54"/>
      <c r="Q46" s="54"/>
      <c r="R46" s="54"/>
      <c r="S46" s="54"/>
      <c r="T46" s="54"/>
      <c r="U46" s="54"/>
      <c r="V46" s="54"/>
      <c r="W46" s="54"/>
      <c r="X46" s="54"/>
    </row>
    <row r="47" spans="3:24" ht="18.75" customHeight="1">
      <c r="C47" s="54"/>
      <c r="D47" s="54"/>
      <c r="E47" s="54"/>
      <c r="F47" s="54"/>
      <c r="G47" s="54"/>
      <c r="N47" s="117"/>
      <c r="P47" s="54"/>
      <c r="Q47" s="54"/>
      <c r="R47" s="54"/>
      <c r="S47" s="54"/>
      <c r="T47" s="54"/>
      <c r="U47" s="54"/>
      <c r="V47" s="54"/>
      <c r="W47" s="54"/>
      <c r="X47" s="54"/>
    </row>
    <row r="48" spans="3:24" ht="18.75" customHeight="1">
      <c r="C48" s="54"/>
      <c r="D48" s="54"/>
      <c r="E48" s="54"/>
      <c r="F48" s="54"/>
      <c r="G48" s="54"/>
      <c r="N48" s="117"/>
      <c r="P48" s="54"/>
      <c r="Q48" s="54"/>
      <c r="R48" s="54"/>
      <c r="S48" s="54"/>
      <c r="T48" s="54"/>
      <c r="U48" s="54"/>
      <c r="V48" s="54"/>
      <c r="W48" s="54"/>
      <c r="X48" s="54"/>
    </row>
    <row r="49" spans="3:24" ht="18.75" customHeight="1">
      <c r="C49" s="54"/>
      <c r="D49" s="54"/>
      <c r="E49" s="54"/>
      <c r="F49" s="54"/>
      <c r="G49" s="54"/>
      <c r="N49" s="117"/>
      <c r="P49" s="54"/>
      <c r="Q49" s="54"/>
      <c r="R49" s="54"/>
      <c r="S49" s="54"/>
      <c r="T49" s="54"/>
      <c r="U49" s="54"/>
      <c r="V49" s="54"/>
      <c r="W49" s="54"/>
      <c r="X49" s="54"/>
    </row>
    <row r="50" spans="3:24" ht="18.75" customHeight="1">
      <c r="C50" s="54"/>
      <c r="D50" s="54"/>
      <c r="E50" s="54"/>
      <c r="F50" s="54"/>
      <c r="G50" s="54"/>
      <c r="N50" s="117"/>
      <c r="P50" s="54"/>
      <c r="Q50" s="54"/>
      <c r="R50" s="54"/>
      <c r="S50" s="54"/>
      <c r="T50" s="54"/>
      <c r="U50" s="54"/>
      <c r="V50" s="54"/>
      <c r="W50" s="54"/>
      <c r="X50" s="54"/>
    </row>
    <row r="51" spans="3:24" ht="18.75" customHeight="1">
      <c r="C51" s="54"/>
      <c r="D51" s="54"/>
      <c r="E51" s="54"/>
      <c r="F51" s="54"/>
      <c r="G51" s="54"/>
      <c r="H51" s="54"/>
      <c r="I51" s="54"/>
      <c r="J51" s="54"/>
      <c r="K51" s="54"/>
      <c r="L51" s="54"/>
      <c r="M51" s="54"/>
      <c r="N51" s="119"/>
      <c r="O51" s="54"/>
      <c r="P51" s="54"/>
      <c r="Q51" s="54"/>
      <c r="R51" s="54"/>
      <c r="S51" s="54"/>
      <c r="T51" s="54"/>
      <c r="U51" s="54"/>
      <c r="V51" s="54"/>
      <c r="W51" s="54"/>
      <c r="X51" s="54"/>
    </row>
    <row r="52" spans="3:24" ht="18.75" customHeight="1">
      <c r="C52" s="54"/>
      <c r="D52" s="54"/>
      <c r="E52" s="54"/>
      <c r="F52" s="54"/>
      <c r="G52" s="54"/>
      <c r="H52" s="54"/>
      <c r="I52" s="54"/>
      <c r="J52" s="54"/>
      <c r="K52" s="54"/>
      <c r="L52" s="54"/>
      <c r="M52" s="54"/>
      <c r="N52" s="119"/>
      <c r="O52" s="54"/>
      <c r="P52" s="54"/>
      <c r="Q52" s="54"/>
      <c r="R52" s="54"/>
      <c r="S52" s="54"/>
      <c r="T52" s="54"/>
      <c r="U52" s="54"/>
      <c r="V52" s="54"/>
      <c r="W52" s="54"/>
      <c r="X52" s="54"/>
    </row>
    <row r="53" spans="3:24" ht="18.75" customHeight="1">
      <c r="C53" s="54"/>
      <c r="D53" s="54"/>
      <c r="E53" s="54"/>
      <c r="F53" s="54"/>
      <c r="G53" s="54"/>
      <c r="H53" s="54"/>
      <c r="I53" s="54"/>
      <c r="J53" s="54"/>
      <c r="K53" s="54"/>
      <c r="L53" s="54"/>
      <c r="M53" s="54"/>
      <c r="N53" s="119"/>
      <c r="O53" s="54"/>
      <c r="P53" s="54"/>
      <c r="Q53" s="54"/>
      <c r="R53" s="54"/>
      <c r="S53" s="54"/>
      <c r="T53" s="54"/>
      <c r="U53" s="54"/>
      <c r="V53" s="54"/>
      <c r="W53" s="54"/>
      <c r="X53" s="54"/>
    </row>
    <row r="54" spans="3:24" ht="18.75" customHeight="1">
      <c r="C54" s="54"/>
      <c r="D54" s="54"/>
      <c r="E54" s="54"/>
      <c r="F54" s="54"/>
      <c r="G54" s="54"/>
      <c r="H54" s="54"/>
      <c r="I54" s="54"/>
      <c r="J54" s="54"/>
      <c r="K54" s="54"/>
      <c r="L54" s="54"/>
      <c r="M54" s="54"/>
      <c r="N54" s="119"/>
      <c r="O54" s="54"/>
      <c r="P54" s="54"/>
      <c r="Q54" s="54"/>
      <c r="R54" s="54"/>
      <c r="S54" s="54"/>
      <c r="T54" s="54"/>
      <c r="U54" s="54"/>
      <c r="V54" s="54"/>
      <c r="W54" s="54"/>
      <c r="X54" s="54"/>
    </row>
    <row r="55" spans="3:24" ht="18.75" customHeight="1">
      <c r="C55" s="54"/>
      <c r="D55" s="54"/>
      <c r="E55" s="54"/>
      <c r="F55" s="54"/>
      <c r="G55" s="54"/>
      <c r="H55" s="54"/>
      <c r="I55" s="54"/>
      <c r="J55" s="54"/>
      <c r="K55" s="54"/>
      <c r="L55" s="54"/>
      <c r="M55" s="54"/>
      <c r="N55" s="119"/>
      <c r="O55" s="54"/>
      <c r="P55" s="54"/>
      <c r="Q55" s="54"/>
      <c r="R55" s="54"/>
      <c r="S55" s="54"/>
      <c r="T55" s="54"/>
      <c r="U55" s="54"/>
      <c r="V55" s="54"/>
      <c r="W55" s="54"/>
      <c r="X55" s="54"/>
    </row>
    <row r="56" spans="3:24" ht="18.75" customHeight="1">
      <c r="C56" s="54"/>
      <c r="D56" s="54"/>
      <c r="E56" s="54"/>
      <c r="F56" s="54"/>
      <c r="G56" s="54"/>
      <c r="H56" s="54"/>
      <c r="I56" s="54"/>
      <c r="J56" s="54"/>
      <c r="K56" s="54"/>
      <c r="L56" s="54"/>
      <c r="M56" s="54"/>
      <c r="N56" s="119"/>
      <c r="O56" s="54"/>
      <c r="P56" s="54"/>
      <c r="Q56" s="54"/>
      <c r="R56" s="54"/>
      <c r="S56" s="54"/>
      <c r="T56" s="54"/>
      <c r="U56" s="54"/>
      <c r="V56" s="54"/>
      <c r="W56" s="54"/>
      <c r="X56" s="54"/>
    </row>
    <row r="57" spans="3:24" ht="18.75" customHeight="1">
      <c r="C57" s="54"/>
      <c r="D57" s="54"/>
      <c r="E57" s="54"/>
      <c r="F57" s="54"/>
      <c r="G57" s="54"/>
      <c r="H57" s="54"/>
      <c r="I57" s="54"/>
      <c r="J57" s="54"/>
      <c r="K57" s="54"/>
      <c r="L57" s="54"/>
      <c r="M57" s="54"/>
      <c r="N57" s="119"/>
      <c r="O57" s="54"/>
      <c r="P57" s="54"/>
      <c r="Q57" s="54"/>
      <c r="R57" s="54"/>
      <c r="S57" s="54"/>
      <c r="T57" s="54"/>
      <c r="U57" s="54"/>
      <c r="V57" s="54"/>
      <c r="W57" s="54"/>
      <c r="X57" s="54"/>
    </row>
    <row r="58" spans="3:24" ht="18.75" customHeight="1">
      <c r="C58" s="54"/>
      <c r="D58" s="54"/>
      <c r="E58" s="54"/>
      <c r="F58" s="54"/>
      <c r="G58" s="54"/>
      <c r="H58" s="54"/>
      <c r="I58" s="54"/>
      <c r="J58" s="54"/>
      <c r="K58" s="54"/>
      <c r="L58" s="54"/>
      <c r="M58" s="54"/>
      <c r="N58" s="119"/>
      <c r="O58" s="54"/>
      <c r="P58" s="54"/>
      <c r="Q58" s="54"/>
      <c r="R58" s="54"/>
      <c r="S58" s="54"/>
      <c r="T58" s="54"/>
      <c r="U58" s="54"/>
      <c r="V58" s="54"/>
      <c r="W58" s="54"/>
      <c r="X58" s="54"/>
    </row>
    <row r="59" spans="3:24" ht="18.75" customHeight="1">
      <c r="C59" s="54"/>
      <c r="D59" s="54"/>
      <c r="E59" s="54"/>
      <c r="F59" s="54"/>
      <c r="G59" s="54"/>
      <c r="H59" s="54"/>
      <c r="I59" s="54"/>
      <c r="J59" s="54"/>
      <c r="K59" s="54"/>
      <c r="L59" s="54"/>
      <c r="M59" s="54"/>
      <c r="N59" s="119"/>
      <c r="O59" s="54"/>
      <c r="P59" s="54"/>
      <c r="Q59" s="54"/>
      <c r="R59" s="54"/>
      <c r="S59" s="54"/>
      <c r="T59" s="54"/>
      <c r="U59" s="54"/>
      <c r="V59" s="54"/>
      <c r="W59" s="54"/>
      <c r="X59" s="54"/>
    </row>
    <row r="60" spans="3:24" ht="18.75" customHeight="1">
      <c r="C60" s="54"/>
      <c r="D60" s="54"/>
      <c r="E60" s="54"/>
      <c r="F60" s="54"/>
      <c r="G60" s="54"/>
      <c r="H60" s="54"/>
      <c r="I60" s="54"/>
      <c r="J60" s="54"/>
      <c r="K60" s="54"/>
      <c r="L60" s="54"/>
      <c r="M60" s="54"/>
      <c r="N60" s="119"/>
      <c r="O60" s="54"/>
      <c r="P60" s="54"/>
      <c r="Q60" s="54"/>
      <c r="R60" s="54"/>
      <c r="S60" s="54"/>
      <c r="T60" s="54"/>
      <c r="U60" s="54"/>
      <c r="V60" s="54"/>
      <c r="W60" s="54"/>
      <c r="X60" s="54"/>
    </row>
    <row r="61" spans="3:24" ht="18.75" customHeight="1">
      <c r="C61" s="54"/>
      <c r="D61" s="54"/>
      <c r="E61" s="54"/>
      <c r="F61" s="54"/>
      <c r="G61" s="54"/>
      <c r="H61" s="54"/>
      <c r="I61" s="54"/>
      <c r="J61" s="54"/>
      <c r="K61" s="54"/>
      <c r="L61" s="54"/>
      <c r="M61" s="54"/>
      <c r="N61" s="119"/>
      <c r="O61" s="54"/>
      <c r="P61" s="54"/>
      <c r="Q61" s="54"/>
      <c r="R61" s="54"/>
      <c r="S61" s="54"/>
      <c r="T61" s="54"/>
      <c r="U61" s="54"/>
      <c r="V61" s="54"/>
      <c r="W61" s="54"/>
      <c r="X61" s="54"/>
    </row>
    <row r="62" spans="3:24" ht="18.75" customHeight="1">
      <c r="C62" s="54"/>
      <c r="D62" s="54"/>
      <c r="E62" s="54"/>
      <c r="F62" s="54"/>
      <c r="G62" s="54"/>
      <c r="H62" s="54"/>
      <c r="I62" s="54"/>
      <c r="J62" s="54"/>
      <c r="K62" s="54"/>
      <c r="L62" s="54"/>
      <c r="M62" s="54"/>
      <c r="N62" s="119"/>
      <c r="O62" s="54"/>
      <c r="P62" s="54"/>
      <c r="Q62" s="54"/>
      <c r="R62" s="54"/>
      <c r="S62" s="54"/>
      <c r="T62" s="54"/>
      <c r="U62" s="54"/>
      <c r="V62" s="54"/>
      <c r="W62" s="54"/>
      <c r="X62" s="54"/>
    </row>
    <row r="63" spans="3:24" ht="18.75" customHeight="1">
      <c r="C63" s="54"/>
      <c r="D63" s="54"/>
      <c r="E63" s="54"/>
      <c r="F63" s="54"/>
      <c r="G63" s="54"/>
      <c r="H63" s="54"/>
      <c r="I63" s="54"/>
      <c r="J63" s="54"/>
      <c r="K63" s="54"/>
      <c r="L63" s="54"/>
      <c r="M63" s="54"/>
      <c r="N63" s="119"/>
      <c r="O63" s="54"/>
      <c r="P63" s="54"/>
      <c r="Q63" s="54"/>
      <c r="R63" s="54"/>
      <c r="S63" s="54"/>
      <c r="T63" s="54"/>
      <c r="U63" s="54"/>
      <c r="V63" s="54"/>
      <c r="W63" s="54"/>
      <c r="X63" s="54"/>
    </row>
    <row r="64" spans="3:24" ht="18.75" customHeight="1">
      <c r="C64" s="54"/>
      <c r="D64" s="54"/>
      <c r="E64" s="54"/>
      <c r="F64" s="54"/>
      <c r="G64" s="54"/>
      <c r="H64" s="54"/>
      <c r="I64" s="54"/>
      <c r="J64" s="54"/>
      <c r="K64" s="54"/>
      <c r="L64" s="54"/>
      <c r="M64" s="54"/>
      <c r="N64" s="119"/>
      <c r="O64" s="54"/>
      <c r="P64" s="54"/>
      <c r="Q64" s="54"/>
      <c r="R64" s="54"/>
      <c r="S64" s="54"/>
      <c r="T64" s="54"/>
      <c r="U64" s="54"/>
      <c r="V64" s="54"/>
      <c r="W64" s="54"/>
      <c r="X64" s="54"/>
    </row>
    <row r="65" spans="3:24" ht="18.75" customHeight="1">
      <c r="C65" s="54"/>
      <c r="D65" s="54"/>
      <c r="E65" s="54"/>
      <c r="F65" s="54"/>
      <c r="G65" s="54"/>
      <c r="H65" s="54"/>
      <c r="I65" s="54"/>
      <c r="J65" s="54"/>
      <c r="K65" s="54"/>
      <c r="L65" s="54"/>
      <c r="M65" s="54"/>
      <c r="N65" s="119"/>
      <c r="O65" s="54"/>
      <c r="P65" s="54"/>
      <c r="Q65" s="54"/>
      <c r="R65" s="54"/>
      <c r="S65" s="54"/>
      <c r="T65" s="54"/>
      <c r="U65" s="54"/>
      <c r="V65" s="54"/>
      <c r="W65" s="54"/>
      <c r="X65" s="54"/>
    </row>
    <row r="66" spans="3:24" ht="18.75" customHeight="1">
      <c r="C66" s="54"/>
      <c r="D66" s="54"/>
      <c r="E66" s="54"/>
      <c r="F66" s="54"/>
      <c r="G66" s="54"/>
      <c r="H66" s="54"/>
      <c r="I66" s="54"/>
      <c r="J66" s="54"/>
      <c r="K66" s="54"/>
      <c r="L66" s="54"/>
      <c r="M66" s="54"/>
      <c r="N66" s="119"/>
      <c r="O66" s="54"/>
      <c r="P66" s="54"/>
      <c r="Q66" s="54"/>
      <c r="R66" s="54"/>
      <c r="S66" s="54"/>
      <c r="T66" s="54"/>
      <c r="U66" s="54"/>
      <c r="V66" s="54"/>
      <c r="W66" s="54"/>
      <c r="X66" s="54"/>
    </row>
    <row r="67" spans="3:24" ht="18.75" customHeight="1">
      <c r="C67" s="54"/>
      <c r="D67" s="54"/>
      <c r="E67" s="54"/>
      <c r="F67" s="54"/>
      <c r="G67" s="54"/>
      <c r="H67" s="54"/>
      <c r="I67" s="54"/>
      <c r="J67" s="54"/>
      <c r="K67" s="54"/>
      <c r="L67" s="54"/>
      <c r="M67" s="54"/>
      <c r="N67" s="119"/>
      <c r="O67" s="54"/>
      <c r="P67" s="54"/>
      <c r="Q67" s="54"/>
      <c r="R67" s="54"/>
      <c r="S67" s="54"/>
      <c r="T67" s="54"/>
      <c r="U67" s="54"/>
      <c r="V67" s="54"/>
      <c r="W67" s="54"/>
      <c r="X67" s="54"/>
    </row>
    <row r="68" spans="3:24" ht="18.75" customHeight="1">
      <c r="C68" s="54"/>
      <c r="D68" s="54"/>
      <c r="E68" s="54"/>
      <c r="F68" s="54"/>
      <c r="G68" s="54"/>
      <c r="H68" s="54"/>
      <c r="I68" s="54"/>
      <c r="J68" s="54"/>
      <c r="K68" s="54"/>
      <c r="L68" s="54"/>
      <c r="M68" s="54"/>
      <c r="N68" s="119"/>
      <c r="O68" s="54"/>
      <c r="P68" s="54"/>
      <c r="Q68" s="54"/>
      <c r="R68" s="54"/>
      <c r="S68" s="54"/>
      <c r="T68" s="54"/>
      <c r="U68" s="54"/>
      <c r="V68" s="54"/>
      <c r="W68" s="54"/>
      <c r="X68" s="54"/>
    </row>
    <row r="69" spans="3:24" ht="18.75" customHeight="1">
      <c r="C69" s="54"/>
      <c r="D69" s="54"/>
      <c r="E69" s="54"/>
      <c r="F69" s="54"/>
      <c r="G69" s="54"/>
      <c r="H69" s="54"/>
      <c r="I69" s="54"/>
      <c r="J69" s="54"/>
      <c r="K69" s="54"/>
      <c r="L69" s="54"/>
      <c r="M69" s="54"/>
      <c r="N69" s="119"/>
      <c r="O69" s="54"/>
      <c r="P69" s="54"/>
      <c r="Q69" s="54"/>
      <c r="R69" s="54"/>
      <c r="S69" s="54"/>
      <c r="T69" s="54"/>
      <c r="U69" s="54"/>
      <c r="V69" s="54"/>
      <c r="W69" s="54"/>
      <c r="X69" s="54"/>
    </row>
    <row r="70" spans="3:24" ht="18.75" customHeight="1">
      <c r="C70" s="54"/>
      <c r="D70" s="54"/>
      <c r="E70" s="54"/>
      <c r="F70" s="54"/>
      <c r="G70" s="54"/>
      <c r="H70" s="54"/>
      <c r="I70" s="54"/>
      <c r="J70" s="54"/>
      <c r="K70" s="54"/>
      <c r="L70" s="54"/>
      <c r="M70" s="54"/>
      <c r="N70" s="119"/>
      <c r="O70" s="54"/>
      <c r="P70" s="54"/>
      <c r="Q70" s="54"/>
      <c r="R70" s="54"/>
      <c r="S70" s="54"/>
      <c r="T70" s="54"/>
      <c r="U70" s="54"/>
      <c r="V70" s="54"/>
      <c r="W70" s="54"/>
      <c r="X70" s="54"/>
    </row>
    <row r="71" spans="3:24" ht="18.75" customHeight="1">
      <c r="C71" s="54"/>
      <c r="D71" s="54"/>
      <c r="E71" s="54"/>
      <c r="F71" s="54"/>
      <c r="G71" s="54"/>
      <c r="H71" s="54"/>
      <c r="I71" s="54"/>
      <c r="J71" s="54"/>
      <c r="K71" s="54"/>
      <c r="L71" s="54"/>
      <c r="M71" s="54"/>
      <c r="N71" s="119"/>
      <c r="O71" s="54"/>
      <c r="P71" s="54"/>
      <c r="Q71" s="54"/>
      <c r="R71" s="54"/>
      <c r="S71" s="54"/>
      <c r="T71" s="54"/>
      <c r="U71" s="54"/>
      <c r="V71" s="54"/>
      <c r="W71" s="54"/>
      <c r="X71" s="54"/>
    </row>
    <row r="72" spans="3:24" ht="18.75" customHeight="1">
      <c r="C72" s="54"/>
      <c r="D72" s="54"/>
      <c r="E72" s="54"/>
      <c r="F72" s="54"/>
      <c r="G72" s="54"/>
      <c r="H72" s="54"/>
      <c r="I72" s="54"/>
      <c r="J72" s="54"/>
      <c r="K72" s="54"/>
      <c r="L72" s="54"/>
      <c r="M72" s="54"/>
      <c r="N72" s="119"/>
      <c r="O72" s="54"/>
      <c r="P72" s="54"/>
      <c r="Q72" s="54"/>
      <c r="R72" s="54"/>
      <c r="S72" s="54"/>
      <c r="T72" s="54"/>
      <c r="U72" s="54"/>
      <c r="V72" s="54"/>
      <c r="W72" s="54"/>
      <c r="X72" s="54"/>
    </row>
    <row r="73" spans="3:24" ht="18.75" customHeight="1">
      <c r="C73" s="54"/>
      <c r="D73" s="54"/>
      <c r="E73" s="54"/>
      <c r="F73" s="54"/>
      <c r="G73" s="54"/>
      <c r="H73" s="54"/>
      <c r="I73" s="54"/>
      <c r="J73" s="54"/>
      <c r="K73" s="54"/>
      <c r="L73" s="54"/>
      <c r="M73" s="54"/>
      <c r="N73" s="119"/>
      <c r="O73" s="54"/>
      <c r="P73" s="54"/>
      <c r="Q73" s="54"/>
      <c r="R73" s="54"/>
      <c r="S73" s="54"/>
      <c r="T73" s="54"/>
      <c r="U73" s="54"/>
      <c r="V73" s="54"/>
      <c r="W73" s="54"/>
      <c r="X73" s="54"/>
    </row>
    <row r="74" spans="3:24" ht="18.75" customHeight="1">
      <c r="C74" s="54"/>
      <c r="D74" s="54"/>
      <c r="E74" s="54"/>
      <c r="F74" s="54"/>
      <c r="G74" s="54"/>
      <c r="H74" s="54"/>
      <c r="I74" s="54"/>
      <c r="J74" s="54"/>
      <c r="K74" s="54"/>
      <c r="L74" s="54"/>
      <c r="M74" s="54"/>
      <c r="N74" s="119"/>
      <c r="O74" s="54"/>
      <c r="P74" s="54"/>
      <c r="Q74" s="54"/>
      <c r="R74" s="54"/>
      <c r="S74" s="54"/>
      <c r="T74" s="54"/>
      <c r="U74" s="54"/>
      <c r="V74" s="54"/>
      <c r="W74" s="54"/>
      <c r="X74" s="54"/>
    </row>
    <row r="75" spans="3:24" ht="18.75" customHeight="1">
      <c r="C75" s="54"/>
      <c r="D75" s="54"/>
      <c r="E75" s="54"/>
      <c r="F75" s="54"/>
      <c r="G75" s="54"/>
      <c r="H75" s="54"/>
      <c r="I75" s="54"/>
      <c r="J75" s="54"/>
      <c r="K75" s="54"/>
      <c r="L75" s="54"/>
      <c r="M75" s="54"/>
      <c r="N75" s="119"/>
      <c r="O75" s="54"/>
      <c r="P75" s="54"/>
      <c r="Q75" s="54"/>
      <c r="R75" s="54"/>
      <c r="S75" s="54"/>
      <c r="T75" s="54"/>
      <c r="U75" s="54"/>
      <c r="V75" s="54"/>
      <c r="W75" s="54"/>
      <c r="X75" s="54"/>
    </row>
    <row r="76" spans="3:24" ht="18.75" customHeight="1">
      <c r="C76" s="54"/>
      <c r="D76" s="54"/>
      <c r="E76" s="54"/>
      <c r="F76" s="54"/>
      <c r="G76" s="54"/>
      <c r="H76" s="54"/>
      <c r="I76" s="54"/>
      <c r="J76" s="54"/>
      <c r="K76" s="54"/>
      <c r="L76" s="54"/>
      <c r="M76" s="54"/>
      <c r="N76" s="119"/>
      <c r="O76" s="54"/>
      <c r="P76" s="54"/>
      <c r="Q76" s="54"/>
      <c r="R76" s="54"/>
      <c r="S76" s="54"/>
      <c r="T76" s="54"/>
      <c r="U76" s="54"/>
      <c r="V76" s="54"/>
      <c r="W76" s="54"/>
      <c r="X76" s="54"/>
    </row>
    <row r="77" spans="3:24" ht="18.75" customHeight="1">
      <c r="C77" s="54"/>
      <c r="D77" s="54"/>
      <c r="E77" s="54"/>
      <c r="F77" s="54"/>
      <c r="G77" s="54"/>
      <c r="H77" s="54"/>
      <c r="I77" s="54"/>
      <c r="J77" s="54"/>
      <c r="K77" s="54"/>
      <c r="L77" s="54"/>
      <c r="M77" s="54"/>
      <c r="N77" s="119"/>
      <c r="O77" s="54"/>
      <c r="P77" s="54"/>
      <c r="Q77" s="54"/>
      <c r="R77" s="54"/>
      <c r="S77" s="54"/>
      <c r="T77" s="54"/>
      <c r="U77" s="54"/>
      <c r="V77" s="54"/>
      <c r="W77" s="54"/>
      <c r="X77" s="54"/>
    </row>
    <row r="78" spans="3:24" ht="18.75" customHeight="1">
      <c r="C78" s="54"/>
      <c r="D78" s="54"/>
      <c r="E78" s="54"/>
      <c r="F78" s="54"/>
      <c r="G78" s="54"/>
      <c r="H78" s="54"/>
      <c r="I78" s="54"/>
      <c r="J78" s="54"/>
      <c r="K78" s="54"/>
      <c r="L78" s="54"/>
      <c r="M78" s="54"/>
      <c r="N78" s="119"/>
      <c r="O78" s="54"/>
      <c r="P78" s="54"/>
      <c r="Q78" s="54"/>
      <c r="R78" s="54"/>
      <c r="S78" s="54"/>
      <c r="T78" s="54"/>
      <c r="U78" s="54"/>
      <c r="V78" s="54"/>
      <c r="W78" s="54"/>
      <c r="X78" s="54"/>
    </row>
    <row r="79" spans="3:24" ht="18.75" customHeight="1">
      <c r="C79" s="54"/>
      <c r="D79" s="54"/>
      <c r="E79" s="54"/>
      <c r="F79" s="54"/>
      <c r="G79" s="54"/>
      <c r="H79" s="54"/>
      <c r="I79" s="54"/>
      <c r="J79" s="54"/>
      <c r="K79" s="54"/>
      <c r="L79" s="54"/>
      <c r="M79" s="54"/>
      <c r="N79" s="119"/>
      <c r="O79" s="54"/>
      <c r="P79" s="54"/>
      <c r="Q79" s="54"/>
      <c r="R79" s="54"/>
      <c r="S79" s="54"/>
      <c r="T79" s="54"/>
      <c r="U79" s="54"/>
      <c r="V79" s="54"/>
      <c r="W79" s="54"/>
      <c r="X79" s="54"/>
    </row>
    <row r="80" spans="3:24" ht="18.75" customHeight="1">
      <c r="C80" s="54"/>
      <c r="D80" s="54"/>
      <c r="E80" s="54"/>
      <c r="F80" s="54"/>
      <c r="G80" s="54"/>
      <c r="H80" s="54"/>
      <c r="I80" s="54"/>
      <c r="J80" s="54"/>
      <c r="K80" s="54"/>
      <c r="L80" s="54"/>
      <c r="M80" s="54"/>
      <c r="N80" s="119"/>
      <c r="O80" s="54"/>
      <c r="P80" s="54"/>
      <c r="Q80" s="54"/>
      <c r="R80" s="54"/>
      <c r="S80" s="54"/>
      <c r="T80" s="54"/>
      <c r="U80" s="54"/>
      <c r="V80" s="54"/>
      <c r="W80" s="54"/>
      <c r="X80" s="54"/>
    </row>
    <row r="81" spans="3:24" ht="18.75" customHeight="1">
      <c r="C81" s="54"/>
      <c r="D81" s="54"/>
      <c r="E81" s="54"/>
      <c r="F81" s="54"/>
      <c r="G81" s="54"/>
      <c r="H81" s="54"/>
      <c r="I81" s="54"/>
      <c r="J81" s="54"/>
      <c r="K81" s="54"/>
      <c r="L81" s="54"/>
      <c r="M81" s="54"/>
      <c r="N81" s="119"/>
      <c r="O81" s="54"/>
      <c r="P81" s="54"/>
      <c r="Q81" s="54"/>
      <c r="R81" s="54"/>
      <c r="S81" s="54"/>
      <c r="T81" s="54"/>
      <c r="U81" s="54"/>
      <c r="V81" s="54"/>
      <c r="W81" s="54"/>
      <c r="X81" s="54"/>
    </row>
    <row r="82" spans="3:24" ht="18.75" customHeight="1">
      <c r="C82" s="54"/>
      <c r="D82" s="54"/>
      <c r="E82" s="54"/>
      <c r="F82" s="54"/>
      <c r="G82" s="54"/>
      <c r="H82" s="54"/>
      <c r="I82" s="54"/>
      <c r="J82" s="54"/>
      <c r="K82" s="54"/>
      <c r="L82" s="54"/>
      <c r="M82" s="54"/>
      <c r="N82" s="119"/>
      <c r="O82" s="54"/>
      <c r="P82" s="54"/>
      <c r="Q82" s="54"/>
      <c r="R82" s="54"/>
      <c r="S82" s="54"/>
      <c r="T82" s="54"/>
      <c r="U82" s="54"/>
      <c r="V82" s="54"/>
      <c r="W82" s="54"/>
      <c r="X82" s="54"/>
    </row>
    <row r="83" spans="3:24" ht="18.75" customHeight="1">
      <c r="C83" s="54"/>
      <c r="D83" s="54"/>
      <c r="E83" s="54"/>
      <c r="F83" s="54"/>
      <c r="G83" s="54"/>
      <c r="H83" s="54"/>
      <c r="I83" s="54"/>
      <c r="J83" s="54"/>
      <c r="K83" s="54"/>
      <c r="L83" s="54"/>
      <c r="M83" s="54"/>
      <c r="N83" s="119"/>
      <c r="O83" s="54"/>
      <c r="P83" s="54"/>
      <c r="Q83" s="54"/>
      <c r="R83" s="54"/>
      <c r="S83" s="54"/>
      <c r="T83" s="54"/>
      <c r="U83" s="54"/>
      <c r="V83" s="54"/>
      <c r="W83" s="54"/>
      <c r="X83" s="54"/>
    </row>
    <row r="84" spans="3:24" ht="18.75" customHeight="1">
      <c r="C84" s="54"/>
      <c r="D84" s="54"/>
      <c r="E84" s="54"/>
      <c r="F84" s="54"/>
      <c r="G84" s="54"/>
      <c r="H84" s="54"/>
      <c r="I84" s="54"/>
      <c r="J84" s="54"/>
      <c r="K84" s="54"/>
      <c r="L84" s="54"/>
      <c r="M84" s="54"/>
      <c r="N84" s="119"/>
      <c r="O84" s="54"/>
      <c r="P84" s="54"/>
      <c r="Q84" s="54"/>
      <c r="R84" s="54"/>
      <c r="S84" s="54"/>
      <c r="T84" s="54"/>
      <c r="U84" s="54"/>
      <c r="V84" s="54"/>
      <c r="W84" s="54"/>
      <c r="X84" s="54"/>
    </row>
    <row r="85" spans="3:24" ht="18.75" customHeight="1">
      <c r="C85" s="54"/>
      <c r="D85" s="54"/>
      <c r="E85" s="54"/>
      <c r="F85" s="54"/>
      <c r="G85" s="54"/>
      <c r="H85" s="54"/>
      <c r="I85" s="54"/>
      <c r="J85" s="54"/>
      <c r="K85" s="54"/>
      <c r="L85" s="54"/>
      <c r="M85" s="54"/>
      <c r="N85" s="119"/>
      <c r="O85" s="54"/>
      <c r="P85" s="54"/>
      <c r="Q85" s="54"/>
      <c r="R85" s="54"/>
      <c r="S85" s="54"/>
      <c r="T85" s="54"/>
      <c r="U85" s="54"/>
      <c r="V85" s="54"/>
      <c r="W85" s="54"/>
      <c r="X85" s="54"/>
    </row>
    <row r="86" spans="3:24" ht="18.75" customHeight="1">
      <c r="C86" s="54"/>
      <c r="D86" s="54"/>
      <c r="E86" s="54"/>
      <c r="F86" s="54"/>
      <c r="G86" s="54"/>
      <c r="H86" s="54"/>
      <c r="I86" s="54"/>
      <c r="J86" s="54"/>
      <c r="K86" s="54"/>
      <c r="L86" s="54"/>
      <c r="M86" s="54"/>
      <c r="N86" s="119"/>
      <c r="O86" s="54"/>
      <c r="P86" s="54"/>
      <c r="Q86" s="54"/>
      <c r="R86" s="54"/>
      <c r="S86" s="54"/>
      <c r="T86" s="54"/>
      <c r="U86" s="54"/>
      <c r="V86" s="54"/>
      <c r="W86" s="54"/>
      <c r="X86" s="54"/>
    </row>
    <row r="87" spans="3:24" ht="18.75" customHeight="1">
      <c r="C87" s="54"/>
      <c r="D87" s="54"/>
      <c r="E87" s="54"/>
      <c r="F87" s="54"/>
      <c r="G87" s="54"/>
      <c r="H87" s="54"/>
      <c r="I87" s="54"/>
      <c r="J87" s="54"/>
      <c r="K87" s="54"/>
      <c r="L87" s="54"/>
      <c r="M87" s="54"/>
      <c r="N87" s="119"/>
      <c r="O87" s="54"/>
      <c r="P87" s="54"/>
      <c r="Q87" s="54"/>
      <c r="R87" s="54"/>
      <c r="S87" s="54"/>
      <c r="T87" s="54"/>
      <c r="U87" s="54"/>
      <c r="V87" s="54"/>
      <c r="W87" s="54"/>
      <c r="X87" s="54"/>
    </row>
    <row r="88" spans="3:24" ht="18.75" customHeight="1">
      <c r="C88" s="54"/>
      <c r="D88" s="54"/>
      <c r="E88" s="54"/>
      <c r="F88" s="54"/>
      <c r="G88" s="54"/>
      <c r="H88" s="54"/>
      <c r="I88" s="54"/>
      <c r="J88" s="54"/>
      <c r="K88" s="54"/>
      <c r="L88" s="54"/>
      <c r="M88" s="54"/>
      <c r="N88" s="119"/>
      <c r="O88" s="54"/>
      <c r="P88" s="54"/>
      <c r="Q88" s="54"/>
      <c r="R88" s="54"/>
      <c r="S88" s="54"/>
      <c r="T88" s="54"/>
      <c r="U88" s="54"/>
      <c r="V88" s="54"/>
      <c r="W88" s="54"/>
      <c r="X88" s="54"/>
    </row>
    <row r="89" spans="3:24" ht="18.75" customHeight="1">
      <c r="C89" s="54"/>
      <c r="D89" s="54"/>
      <c r="E89" s="54"/>
      <c r="F89" s="54"/>
      <c r="G89" s="54"/>
      <c r="H89" s="54"/>
      <c r="I89" s="54"/>
      <c r="J89" s="54"/>
      <c r="K89" s="54"/>
      <c r="L89" s="54"/>
      <c r="M89" s="54"/>
      <c r="N89" s="119"/>
      <c r="O89" s="54"/>
      <c r="P89" s="54"/>
      <c r="Q89" s="54"/>
      <c r="R89" s="54"/>
      <c r="S89" s="54"/>
      <c r="T89" s="54"/>
      <c r="U89" s="54"/>
      <c r="V89" s="54"/>
      <c r="W89" s="54"/>
      <c r="X89" s="54"/>
    </row>
    <row r="90" spans="3:24" ht="18.75" customHeight="1">
      <c r="C90" s="54"/>
      <c r="D90" s="54"/>
      <c r="E90" s="54"/>
      <c r="F90" s="54"/>
      <c r="G90" s="54"/>
      <c r="H90" s="54"/>
      <c r="I90" s="54"/>
      <c r="J90" s="54"/>
      <c r="K90" s="54"/>
      <c r="L90" s="54"/>
      <c r="M90" s="54"/>
      <c r="N90" s="119"/>
      <c r="O90" s="54"/>
      <c r="P90" s="54"/>
      <c r="Q90" s="54"/>
      <c r="R90" s="54"/>
      <c r="S90" s="54"/>
      <c r="T90" s="54"/>
      <c r="U90" s="54"/>
      <c r="V90" s="54"/>
      <c r="W90" s="54"/>
      <c r="X90" s="54"/>
    </row>
    <row r="91" spans="3:24" ht="18.75" customHeight="1">
      <c r="C91" s="54"/>
      <c r="D91" s="54"/>
      <c r="E91" s="54"/>
      <c r="F91" s="54"/>
      <c r="G91" s="54"/>
      <c r="H91" s="54"/>
      <c r="I91" s="54"/>
      <c r="J91" s="54"/>
      <c r="K91" s="54"/>
      <c r="L91" s="54"/>
      <c r="M91" s="54"/>
      <c r="N91" s="119"/>
      <c r="O91" s="54"/>
      <c r="P91" s="54"/>
      <c r="Q91" s="54"/>
      <c r="R91" s="54"/>
      <c r="S91" s="54"/>
      <c r="T91" s="54"/>
      <c r="U91" s="54"/>
      <c r="V91" s="54"/>
      <c r="W91" s="54"/>
      <c r="X91" s="54"/>
    </row>
    <row r="92" spans="3:24" ht="18.75" customHeight="1">
      <c r="C92" s="54"/>
      <c r="D92" s="54"/>
      <c r="E92" s="54"/>
      <c r="F92" s="54"/>
      <c r="G92" s="54"/>
      <c r="H92" s="54"/>
      <c r="I92" s="54"/>
      <c r="J92" s="54"/>
      <c r="K92" s="54"/>
      <c r="L92" s="54"/>
      <c r="M92" s="54"/>
      <c r="N92" s="119"/>
      <c r="O92" s="54"/>
      <c r="P92" s="54"/>
      <c r="Q92" s="54"/>
      <c r="R92" s="54"/>
      <c r="S92" s="54"/>
      <c r="T92" s="54"/>
      <c r="U92" s="54"/>
      <c r="V92" s="54"/>
      <c r="W92" s="54"/>
      <c r="X92" s="54"/>
    </row>
    <row r="93" spans="3:24" ht="18.75" customHeight="1">
      <c r="C93" s="54"/>
      <c r="D93" s="54"/>
      <c r="E93" s="54"/>
      <c r="F93" s="54"/>
      <c r="G93" s="54"/>
      <c r="H93" s="54"/>
      <c r="I93" s="54"/>
      <c r="J93" s="54"/>
      <c r="K93" s="54"/>
      <c r="L93" s="54"/>
      <c r="M93" s="54"/>
      <c r="N93" s="119"/>
      <c r="O93" s="54"/>
      <c r="P93" s="54"/>
      <c r="Q93" s="54"/>
      <c r="R93" s="54"/>
      <c r="S93" s="54"/>
      <c r="T93" s="54"/>
      <c r="U93" s="54"/>
      <c r="V93" s="54"/>
      <c r="W93" s="54"/>
      <c r="X93" s="54"/>
    </row>
    <row r="94" spans="3:24" ht="18.75" customHeight="1">
      <c r="C94" s="54"/>
      <c r="D94" s="54"/>
      <c r="E94" s="54"/>
      <c r="F94" s="54"/>
      <c r="G94" s="54"/>
      <c r="H94" s="54"/>
      <c r="I94" s="54"/>
      <c r="J94" s="54"/>
      <c r="K94" s="54"/>
      <c r="L94" s="54"/>
      <c r="M94" s="54"/>
      <c r="N94" s="119"/>
      <c r="O94" s="54"/>
      <c r="P94" s="54"/>
      <c r="Q94" s="54"/>
      <c r="R94" s="54"/>
      <c r="S94" s="54"/>
      <c r="T94" s="54"/>
      <c r="U94" s="54"/>
      <c r="V94" s="54"/>
      <c r="W94" s="54"/>
      <c r="X94" s="54"/>
    </row>
    <row r="95" spans="3:24" ht="18.75" customHeight="1">
      <c r="C95" s="54"/>
      <c r="D95" s="54"/>
      <c r="E95" s="54"/>
      <c r="F95" s="54"/>
      <c r="G95" s="54"/>
      <c r="H95" s="54"/>
      <c r="I95" s="54"/>
      <c r="J95" s="54"/>
      <c r="K95" s="54"/>
      <c r="L95" s="54"/>
      <c r="M95" s="54"/>
      <c r="N95" s="119"/>
      <c r="O95" s="54"/>
      <c r="P95" s="54"/>
      <c r="Q95" s="54"/>
      <c r="R95" s="54"/>
      <c r="S95" s="54"/>
      <c r="T95" s="54"/>
      <c r="U95" s="54"/>
      <c r="V95" s="54"/>
      <c r="W95" s="54"/>
      <c r="X95" s="54"/>
    </row>
    <row r="96" spans="3:24" ht="18.75" customHeight="1">
      <c r="C96" s="54"/>
      <c r="D96" s="54"/>
      <c r="E96" s="54"/>
      <c r="F96" s="54"/>
      <c r="G96" s="54"/>
      <c r="H96" s="54"/>
      <c r="I96" s="54"/>
      <c r="J96" s="54"/>
      <c r="K96" s="54"/>
      <c r="L96" s="54"/>
      <c r="M96" s="54"/>
      <c r="N96" s="119"/>
      <c r="O96" s="54"/>
      <c r="P96" s="54"/>
      <c r="Q96" s="54"/>
      <c r="R96" s="54"/>
      <c r="S96" s="54"/>
      <c r="T96" s="54"/>
      <c r="U96" s="54"/>
      <c r="V96" s="54"/>
      <c r="W96" s="54"/>
      <c r="X96" s="54"/>
    </row>
    <row r="97" spans="3:24" ht="18.75" customHeight="1">
      <c r="C97" s="54"/>
      <c r="D97" s="54"/>
      <c r="E97" s="54"/>
      <c r="F97" s="54"/>
      <c r="G97" s="54"/>
      <c r="H97" s="54"/>
      <c r="I97" s="54"/>
      <c r="J97" s="54"/>
      <c r="K97" s="54"/>
      <c r="L97" s="54"/>
      <c r="M97" s="54"/>
      <c r="N97" s="119"/>
      <c r="O97" s="54"/>
      <c r="P97" s="54"/>
      <c r="Q97" s="54"/>
      <c r="R97" s="54"/>
      <c r="S97" s="54"/>
      <c r="T97" s="54"/>
      <c r="U97" s="54"/>
      <c r="V97" s="54"/>
      <c r="W97" s="54"/>
      <c r="X97" s="54"/>
    </row>
    <row r="98" spans="3:24" ht="18.75" customHeight="1">
      <c r="C98" s="54"/>
      <c r="D98" s="54"/>
      <c r="E98" s="54"/>
      <c r="F98" s="54"/>
      <c r="G98" s="54"/>
      <c r="H98" s="54"/>
      <c r="I98" s="54"/>
      <c r="J98" s="54"/>
      <c r="K98" s="54"/>
      <c r="L98" s="54"/>
      <c r="M98" s="54"/>
      <c r="N98" s="119"/>
      <c r="O98" s="54"/>
      <c r="P98" s="54"/>
      <c r="Q98" s="54"/>
      <c r="R98" s="54"/>
      <c r="S98" s="54"/>
      <c r="T98" s="54"/>
      <c r="U98" s="54"/>
      <c r="V98" s="54"/>
      <c r="W98" s="54"/>
      <c r="X98" s="54"/>
    </row>
    <row r="99" spans="3:24" ht="18.75" customHeight="1">
      <c r="C99" s="54"/>
      <c r="D99" s="54"/>
      <c r="E99" s="54"/>
      <c r="F99" s="54"/>
      <c r="G99" s="54"/>
      <c r="H99" s="54"/>
      <c r="I99" s="54"/>
      <c r="J99" s="54"/>
      <c r="K99" s="54"/>
      <c r="L99" s="54"/>
      <c r="M99" s="54"/>
      <c r="N99" s="119"/>
      <c r="O99" s="54"/>
      <c r="P99" s="54"/>
      <c r="Q99" s="54"/>
      <c r="R99" s="54"/>
      <c r="S99" s="54"/>
      <c r="T99" s="54"/>
      <c r="U99" s="54"/>
      <c r="V99" s="54"/>
      <c r="W99" s="54"/>
      <c r="X99" s="54"/>
    </row>
    <row r="100" spans="3:24" ht="18.75" customHeight="1">
      <c r="C100" s="54"/>
      <c r="D100" s="54"/>
      <c r="E100" s="54"/>
      <c r="F100" s="54"/>
      <c r="G100" s="54"/>
      <c r="H100" s="54"/>
      <c r="I100" s="54"/>
      <c r="J100" s="54"/>
      <c r="K100" s="54"/>
      <c r="L100" s="54"/>
      <c r="M100" s="54"/>
      <c r="N100" s="119"/>
      <c r="O100" s="54"/>
      <c r="P100" s="54"/>
      <c r="Q100" s="54"/>
      <c r="R100" s="54"/>
      <c r="S100" s="54"/>
      <c r="T100" s="54"/>
      <c r="U100" s="54"/>
      <c r="V100" s="54"/>
      <c r="W100" s="54"/>
      <c r="X100" s="54"/>
    </row>
    <row r="101" spans="3:24" ht="18.75" customHeight="1">
      <c r="C101" s="54"/>
      <c r="D101" s="54"/>
      <c r="E101" s="54"/>
      <c r="F101" s="54"/>
      <c r="G101" s="54"/>
      <c r="H101" s="54"/>
      <c r="I101" s="54"/>
      <c r="J101" s="54"/>
      <c r="K101" s="54"/>
      <c r="L101" s="54"/>
      <c r="M101" s="54"/>
      <c r="N101" s="119"/>
      <c r="O101" s="54"/>
      <c r="P101" s="54"/>
      <c r="Q101" s="54"/>
      <c r="R101" s="54"/>
      <c r="S101" s="54"/>
      <c r="T101" s="54"/>
      <c r="U101" s="54"/>
      <c r="V101" s="54"/>
      <c r="W101" s="54"/>
      <c r="X101" s="54"/>
    </row>
    <row r="102" spans="3:24" ht="18.75" customHeight="1">
      <c r="C102" s="54"/>
      <c r="D102" s="54"/>
      <c r="E102" s="54"/>
      <c r="F102" s="54"/>
      <c r="G102" s="54"/>
      <c r="H102" s="54"/>
      <c r="I102" s="54"/>
      <c r="J102" s="54"/>
      <c r="K102" s="54"/>
      <c r="L102" s="54"/>
      <c r="M102" s="54"/>
      <c r="N102" s="119"/>
      <c r="O102" s="54"/>
      <c r="P102" s="54"/>
      <c r="Q102" s="54"/>
      <c r="R102" s="54"/>
      <c r="S102" s="54"/>
      <c r="T102" s="54"/>
      <c r="U102" s="54"/>
      <c r="V102" s="54"/>
      <c r="W102" s="54"/>
      <c r="X102" s="54"/>
    </row>
    <row r="103" spans="3:24" ht="18.75" customHeight="1">
      <c r="C103" s="54"/>
      <c r="D103" s="54"/>
      <c r="E103" s="54"/>
      <c r="F103" s="54"/>
      <c r="G103" s="54"/>
      <c r="H103" s="54"/>
      <c r="I103" s="54"/>
      <c r="J103" s="54"/>
      <c r="K103" s="54"/>
      <c r="L103" s="54"/>
      <c r="M103" s="54"/>
      <c r="N103" s="119"/>
      <c r="O103" s="54"/>
      <c r="P103" s="54"/>
      <c r="Q103" s="54"/>
      <c r="R103" s="54"/>
      <c r="S103" s="54"/>
      <c r="T103" s="54"/>
      <c r="U103" s="54"/>
      <c r="V103" s="54"/>
      <c r="W103" s="54"/>
      <c r="X103" s="54"/>
    </row>
    <row r="104" spans="3:24" ht="18.75" customHeight="1">
      <c r="C104" s="54"/>
      <c r="D104" s="54"/>
      <c r="E104" s="54"/>
      <c r="F104" s="54"/>
      <c r="G104" s="54"/>
      <c r="H104" s="54"/>
      <c r="I104" s="54"/>
      <c r="J104" s="54"/>
      <c r="K104" s="54"/>
      <c r="L104" s="54"/>
      <c r="M104" s="54"/>
      <c r="N104" s="119"/>
      <c r="O104" s="54"/>
      <c r="P104" s="54"/>
      <c r="Q104" s="54"/>
      <c r="R104" s="54"/>
      <c r="S104" s="54"/>
      <c r="T104" s="54"/>
      <c r="U104" s="54"/>
      <c r="V104" s="54"/>
      <c r="W104" s="54"/>
      <c r="X104" s="54"/>
    </row>
    <row r="105" spans="3:24" ht="18.75" customHeight="1">
      <c r="C105" s="54"/>
      <c r="D105" s="54"/>
      <c r="E105" s="54"/>
      <c r="F105" s="54"/>
      <c r="G105" s="54"/>
      <c r="H105" s="54"/>
      <c r="I105" s="54"/>
      <c r="J105" s="54"/>
      <c r="K105" s="54"/>
      <c r="L105" s="54"/>
      <c r="M105" s="54"/>
      <c r="N105" s="119"/>
      <c r="O105" s="54"/>
      <c r="P105" s="54"/>
      <c r="Q105" s="54"/>
      <c r="R105" s="54"/>
      <c r="S105" s="54"/>
      <c r="T105" s="54"/>
      <c r="U105" s="54"/>
      <c r="V105" s="54"/>
      <c r="W105" s="54"/>
      <c r="X105" s="54"/>
    </row>
    <row r="106" spans="3:24" ht="18.75" customHeight="1">
      <c r="C106" s="54"/>
      <c r="D106" s="54"/>
      <c r="E106" s="54"/>
      <c r="F106" s="54"/>
      <c r="G106" s="54"/>
      <c r="H106" s="54"/>
      <c r="I106" s="54"/>
      <c r="J106" s="54"/>
      <c r="K106" s="54"/>
      <c r="L106" s="54"/>
      <c r="M106" s="54"/>
      <c r="N106" s="119"/>
      <c r="O106" s="54"/>
      <c r="P106" s="54"/>
      <c r="Q106" s="54"/>
      <c r="R106" s="54"/>
      <c r="S106" s="54"/>
      <c r="T106" s="54"/>
      <c r="U106" s="54"/>
      <c r="V106" s="54"/>
      <c r="W106" s="54"/>
      <c r="X106" s="54"/>
    </row>
    <row r="107" spans="3:24" ht="18.75" customHeight="1">
      <c r="C107" s="54"/>
      <c r="D107" s="54"/>
      <c r="E107" s="54"/>
      <c r="F107" s="54"/>
      <c r="G107" s="54"/>
      <c r="H107" s="54"/>
      <c r="I107" s="54"/>
      <c r="J107" s="54"/>
      <c r="K107" s="54"/>
      <c r="L107" s="54"/>
      <c r="M107" s="54"/>
      <c r="N107" s="119"/>
      <c r="O107" s="54"/>
      <c r="P107" s="54"/>
      <c r="Q107" s="54"/>
      <c r="R107" s="54"/>
      <c r="S107" s="54"/>
      <c r="T107" s="54"/>
      <c r="U107" s="54"/>
      <c r="V107" s="54"/>
      <c r="W107" s="54"/>
      <c r="X107" s="54"/>
    </row>
    <row r="108" spans="3:24" ht="18.75" customHeight="1">
      <c r="C108" s="54"/>
      <c r="D108" s="54"/>
      <c r="E108" s="54"/>
      <c r="F108" s="54"/>
      <c r="G108" s="54"/>
      <c r="H108" s="54"/>
      <c r="I108" s="54"/>
      <c r="J108" s="54"/>
      <c r="K108" s="54"/>
      <c r="L108" s="54"/>
      <c r="M108" s="54"/>
      <c r="N108" s="119"/>
      <c r="O108" s="54"/>
      <c r="P108" s="54"/>
      <c r="Q108" s="54"/>
      <c r="R108" s="54"/>
      <c r="S108" s="54"/>
      <c r="T108" s="54"/>
      <c r="U108" s="54"/>
      <c r="V108" s="54"/>
      <c r="W108" s="54"/>
      <c r="X108" s="54"/>
    </row>
    <row r="109" spans="3:24" ht="18.75" customHeight="1">
      <c r="C109" s="54"/>
      <c r="D109" s="54"/>
      <c r="E109" s="54"/>
      <c r="F109" s="54"/>
      <c r="G109" s="54"/>
      <c r="H109" s="54"/>
      <c r="I109" s="54"/>
      <c r="J109" s="54"/>
      <c r="K109" s="54"/>
      <c r="L109" s="54"/>
      <c r="M109" s="54"/>
      <c r="N109" s="119"/>
      <c r="O109" s="54"/>
      <c r="P109" s="54"/>
      <c r="Q109" s="54"/>
      <c r="R109" s="54"/>
      <c r="S109" s="54"/>
      <c r="T109" s="54"/>
      <c r="U109" s="54"/>
      <c r="V109" s="54"/>
      <c r="W109" s="54"/>
      <c r="X109" s="54"/>
    </row>
    <row r="110" spans="3:24" ht="18.75" customHeight="1">
      <c r="C110" s="54"/>
      <c r="D110" s="54"/>
      <c r="E110" s="54"/>
      <c r="F110" s="54"/>
      <c r="G110" s="54"/>
      <c r="H110" s="54"/>
      <c r="I110" s="54"/>
      <c r="J110" s="54"/>
      <c r="K110" s="54"/>
      <c r="L110" s="54"/>
      <c r="M110" s="54"/>
      <c r="N110" s="119"/>
      <c r="O110" s="54"/>
      <c r="P110" s="54"/>
      <c r="Q110" s="54"/>
      <c r="R110" s="54"/>
      <c r="S110" s="54"/>
      <c r="T110" s="54"/>
      <c r="U110" s="54"/>
      <c r="V110" s="54"/>
      <c r="W110" s="54"/>
      <c r="X110" s="54"/>
    </row>
    <row r="111" spans="3:24" ht="18.75" customHeight="1">
      <c r="C111" s="54"/>
      <c r="D111" s="54"/>
      <c r="E111" s="54"/>
      <c r="F111" s="54"/>
      <c r="G111" s="54"/>
      <c r="H111" s="54"/>
      <c r="I111" s="54"/>
      <c r="J111" s="54"/>
      <c r="K111" s="54"/>
      <c r="L111" s="54"/>
      <c r="M111" s="54"/>
      <c r="N111" s="119"/>
      <c r="O111" s="54"/>
      <c r="P111" s="54"/>
      <c r="Q111" s="54"/>
      <c r="R111" s="54"/>
      <c r="S111" s="54"/>
      <c r="T111" s="54"/>
      <c r="U111" s="54"/>
      <c r="V111" s="54"/>
      <c r="W111" s="54"/>
      <c r="X111" s="54"/>
    </row>
    <row r="112" spans="3:24" ht="18.75" customHeight="1">
      <c r="C112" s="54"/>
      <c r="D112" s="54"/>
      <c r="E112" s="54"/>
      <c r="F112" s="54"/>
      <c r="G112" s="54"/>
      <c r="H112" s="54"/>
      <c r="I112" s="54"/>
      <c r="J112" s="54"/>
      <c r="K112" s="54"/>
      <c r="L112" s="54"/>
      <c r="M112" s="54"/>
      <c r="N112" s="119"/>
      <c r="O112" s="54"/>
      <c r="P112" s="54"/>
      <c r="Q112" s="54"/>
      <c r="R112" s="54"/>
      <c r="S112" s="54"/>
      <c r="T112" s="54"/>
      <c r="U112" s="54"/>
      <c r="V112" s="54"/>
      <c r="W112" s="54"/>
      <c r="X112" s="54"/>
    </row>
    <row r="113" spans="3:24" ht="18.75" customHeight="1">
      <c r="C113" s="54"/>
      <c r="D113" s="54"/>
      <c r="E113" s="54"/>
      <c r="F113" s="54"/>
      <c r="G113" s="54"/>
      <c r="H113" s="54"/>
      <c r="I113" s="54"/>
      <c r="J113" s="54"/>
      <c r="K113" s="54"/>
      <c r="L113" s="54"/>
      <c r="M113" s="54"/>
      <c r="N113" s="119"/>
      <c r="O113" s="54"/>
      <c r="P113" s="54"/>
      <c r="Q113" s="54"/>
      <c r="R113" s="54"/>
      <c r="S113" s="54"/>
      <c r="T113" s="54"/>
      <c r="U113" s="54"/>
      <c r="V113" s="54"/>
      <c r="W113" s="54"/>
      <c r="X113" s="54"/>
    </row>
    <row r="114" spans="3:24" ht="18.75" customHeight="1">
      <c r="C114" s="54"/>
      <c r="D114" s="54"/>
      <c r="E114" s="54"/>
      <c r="F114" s="54"/>
      <c r="G114" s="54"/>
      <c r="H114" s="54"/>
      <c r="I114" s="54"/>
      <c r="J114" s="54"/>
      <c r="K114" s="54"/>
      <c r="L114" s="54"/>
      <c r="M114" s="54"/>
      <c r="N114" s="119"/>
      <c r="O114" s="54"/>
      <c r="P114" s="54"/>
      <c r="Q114" s="54"/>
      <c r="R114" s="54"/>
      <c r="S114" s="54"/>
      <c r="T114" s="54"/>
      <c r="U114" s="54"/>
      <c r="V114" s="54"/>
      <c r="W114" s="54"/>
      <c r="X114" s="54"/>
    </row>
    <row r="115" spans="3:24" ht="18.75" customHeight="1">
      <c r="C115" s="54"/>
      <c r="D115" s="54"/>
      <c r="E115" s="54"/>
      <c r="F115" s="54"/>
      <c r="G115" s="54"/>
      <c r="H115" s="54"/>
      <c r="I115" s="54"/>
      <c r="J115" s="54"/>
      <c r="K115" s="54"/>
      <c r="L115" s="54"/>
      <c r="M115" s="54"/>
      <c r="N115" s="119"/>
      <c r="O115" s="54"/>
      <c r="P115" s="54"/>
      <c r="Q115" s="54"/>
      <c r="R115" s="54"/>
      <c r="S115" s="54"/>
      <c r="T115" s="54"/>
      <c r="U115" s="54"/>
      <c r="V115" s="54"/>
      <c r="W115" s="54"/>
      <c r="X115" s="54"/>
    </row>
    <row r="116" spans="3:24" ht="18.75" customHeight="1">
      <c r="C116" s="54"/>
      <c r="D116" s="54"/>
      <c r="E116" s="54"/>
      <c r="F116" s="54"/>
      <c r="G116" s="54"/>
      <c r="H116" s="54"/>
      <c r="I116" s="54"/>
      <c r="J116" s="54"/>
      <c r="K116" s="54"/>
      <c r="L116" s="54"/>
      <c r="M116" s="54"/>
      <c r="N116" s="119"/>
      <c r="O116" s="54"/>
      <c r="P116" s="54"/>
      <c r="Q116" s="54"/>
      <c r="R116" s="54"/>
      <c r="S116" s="54"/>
      <c r="T116" s="54"/>
      <c r="U116" s="54"/>
      <c r="V116" s="54"/>
      <c r="W116" s="54"/>
      <c r="X116" s="54"/>
    </row>
    <row r="117" spans="3:24" ht="18.75" customHeight="1">
      <c r="C117" s="54"/>
      <c r="D117" s="54"/>
      <c r="E117" s="54"/>
      <c r="F117" s="54"/>
      <c r="G117" s="54"/>
      <c r="H117" s="54"/>
      <c r="I117" s="54"/>
      <c r="J117" s="54"/>
      <c r="K117" s="54"/>
      <c r="L117" s="54"/>
      <c r="M117" s="54"/>
      <c r="N117" s="119"/>
      <c r="O117" s="54"/>
      <c r="P117" s="54"/>
      <c r="Q117" s="54"/>
      <c r="R117" s="54"/>
      <c r="S117" s="54"/>
      <c r="T117" s="54"/>
      <c r="U117" s="54"/>
      <c r="V117" s="54"/>
      <c r="W117" s="54"/>
      <c r="X117" s="54"/>
    </row>
    <row r="118" spans="3:24" ht="18.75" customHeight="1">
      <c r="C118" s="54"/>
      <c r="D118" s="54"/>
      <c r="E118" s="54"/>
      <c r="F118" s="54"/>
      <c r="G118" s="54"/>
      <c r="H118" s="54"/>
      <c r="I118" s="54"/>
      <c r="J118" s="54"/>
      <c r="K118" s="54"/>
      <c r="L118" s="54"/>
      <c r="M118" s="54"/>
      <c r="N118" s="119"/>
      <c r="O118" s="54"/>
      <c r="P118" s="54"/>
      <c r="Q118" s="54"/>
      <c r="R118" s="54"/>
      <c r="S118" s="54"/>
      <c r="T118" s="54"/>
      <c r="U118" s="54"/>
      <c r="V118" s="54"/>
      <c r="W118" s="54"/>
      <c r="X118" s="54"/>
    </row>
    <row r="119" spans="3:24" ht="18.75" customHeight="1">
      <c r="C119" s="54"/>
      <c r="D119" s="54"/>
      <c r="E119" s="54"/>
      <c r="F119" s="54"/>
      <c r="G119" s="54"/>
      <c r="H119" s="54"/>
      <c r="I119" s="54"/>
      <c r="J119" s="54"/>
      <c r="K119" s="54"/>
      <c r="L119" s="54"/>
      <c r="M119" s="54"/>
      <c r="N119" s="119"/>
      <c r="O119" s="54"/>
      <c r="P119" s="54"/>
      <c r="Q119" s="54"/>
      <c r="R119" s="54"/>
      <c r="S119" s="54"/>
      <c r="T119" s="54"/>
      <c r="U119" s="54"/>
      <c r="V119" s="54"/>
      <c r="W119" s="54"/>
      <c r="X119" s="54"/>
    </row>
    <row r="120" spans="3:24" ht="18.75" customHeight="1">
      <c r="C120" s="54"/>
      <c r="D120" s="54"/>
      <c r="E120" s="54"/>
      <c r="F120" s="54"/>
      <c r="G120" s="54"/>
      <c r="H120" s="54"/>
      <c r="I120" s="54"/>
      <c r="J120" s="54"/>
      <c r="K120" s="54"/>
      <c r="L120" s="54"/>
      <c r="M120" s="54"/>
      <c r="N120" s="119"/>
      <c r="O120" s="54"/>
      <c r="P120" s="54"/>
      <c r="Q120" s="54"/>
      <c r="R120" s="54"/>
      <c r="S120" s="54"/>
      <c r="T120" s="54"/>
      <c r="U120" s="54"/>
      <c r="V120" s="54"/>
      <c r="W120" s="54"/>
      <c r="X120" s="54"/>
    </row>
    <row r="121" spans="3:24" ht="18.75" customHeight="1">
      <c r="C121" s="54"/>
      <c r="D121" s="54"/>
      <c r="E121" s="54"/>
      <c r="F121" s="54"/>
      <c r="G121" s="54"/>
      <c r="H121" s="54"/>
      <c r="I121" s="54"/>
      <c r="J121" s="54"/>
      <c r="K121" s="54"/>
      <c r="L121" s="54"/>
      <c r="M121" s="54"/>
      <c r="N121" s="119"/>
      <c r="O121" s="54"/>
      <c r="P121" s="54"/>
      <c r="Q121" s="54"/>
      <c r="R121" s="54"/>
      <c r="S121" s="54"/>
      <c r="T121" s="54"/>
      <c r="U121" s="54"/>
      <c r="V121" s="54"/>
      <c r="W121" s="54"/>
      <c r="X121" s="54"/>
    </row>
    <row r="122" spans="3:24" ht="18.75" customHeight="1">
      <c r="C122" s="54"/>
      <c r="D122" s="54"/>
      <c r="E122" s="54"/>
      <c r="F122" s="54"/>
      <c r="G122" s="54"/>
      <c r="H122" s="54"/>
      <c r="I122" s="54"/>
      <c r="J122" s="54"/>
      <c r="K122" s="54"/>
      <c r="L122" s="54"/>
      <c r="M122" s="54"/>
      <c r="N122" s="119"/>
      <c r="O122" s="54"/>
      <c r="P122" s="54"/>
      <c r="Q122" s="54"/>
      <c r="R122" s="54"/>
      <c r="S122" s="54"/>
      <c r="T122" s="54"/>
      <c r="U122" s="54"/>
      <c r="V122" s="54"/>
      <c r="W122" s="54"/>
      <c r="X122" s="54"/>
    </row>
    <row r="123" spans="3:24" ht="18.75" customHeight="1">
      <c r="C123" s="54"/>
      <c r="D123" s="54"/>
      <c r="E123" s="54"/>
      <c r="F123" s="54"/>
      <c r="G123" s="54"/>
      <c r="H123" s="54"/>
      <c r="I123" s="54"/>
      <c r="J123" s="54"/>
      <c r="K123" s="54"/>
      <c r="L123" s="54"/>
      <c r="M123" s="54"/>
      <c r="N123" s="119"/>
      <c r="O123" s="54"/>
      <c r="P123" s="54"/>
      <c r="Q123" s="54"/>
      <c r="R123" s="54"/>
      <c r="S123" s="54"/>
      <c r="T123" s="54"/>
      <c r="U123" s="54"/>
      <c r="V123" s="54"/>
      <c r="W123" s="54"/>
      <c r="X123" s="54"/>
    </row>
    <row r="124" spans="3:24" ht="18.75" customHeight="1">
      <c r="C124" s="54"/>
      <c r="D124" s="54"/>
      <c r="E124" s="54"/>
      <c r="F124" s="54"/>
      <c r="G124" s="54"/>
      <c r="H124" s="54"/>
      <c r="I124" s="54"/>
      <c r="J124" s="54"/>
      <c r="K124" s="54"/>
      <c r="L124" s="54"/>
      <c r="M124" s="54"/>
      <c r="N124" s="119"/>
      <c r="O124" s="54"/>
      <c r="P124" s="54"/>
      <c r="Q124" s="54"/>
      <c r="R124" s="54"/>
      <c r="S124" s="54"/>
      <c r="T124" s="54"/>
      <c r="U124" s="54"/>
      <c r="V124" s="54"/>
      <c r="W124" s="54"/>
      <c r="X124" s="54"/>
    </row>
    <row r="125" spans="3:24" ht="18.75" customHeight="1">
      <c r="C125" s="54"/>
      <c r="D125" s="54"/>
      <c r="E125" s="54"/>
      <c r="F125" s="54"/>
      <c r="G125" s="54"/>
      <c r="H125" s="54"/>
      <c r="I125" s="54"/>
      <c r="J125" s="54"/>
      <c r="K125" s="54"/>
      <c r="L125" s="54"/>
      <c r="M125" s="54"/>
      <c r="N125" s="119"/>
      <c r="O125" s="54"/>
      <c r="P125" s="54"/>
      <c r="Q125" s="54"/>
      <c r="R125" s="54"/>
      <c r="S125" s="54"/>
      <c r="T125" s="54"/>
      <c r="U125" s="54"/>
      <c r="V125" s="54"/>
      <c r="W125" s="54"/>
      <c r="X125" s="54"/>
    </row>
    <row r="126" spans="3:24" ht="18.75" customHeight="1">
      <c r="C126" s="54"/>
      <c r="D126" s="54"/>
      <c r="E126" s="54"/>
      <c r="F126" s="54"/>
      <c r="G126" s="54"/>
      <c r="H126" s="54"/>
      <c r="I126" s="54"/>
      <c r="J126" s="54"/>
      <c r="K126" s="54"/>
      <c r="L126" s="54"/>
      <c r="M126" s="54"/>
      <c r="N126" s="119"/>
      <c r="O126" s="54"/>
      <c r="P126" s="54"/>
      <c r="Q126" s="54"/>
      <c r="R126" s="54"/>
      <c r="S126" s="54"/>
      <c r="T126" s="54"/>
      <c r="U126" s="54"/>
      <c r="V126" s="54"/>
      <c r="W126" s="54"/>
      <c r="X126" s="54"/>
    </row>
    <row r="127" spans="3:24" ht="18.75" customHeight="1">
      <c r="C127" s="54"/>
      <c r="D127" s="54"/>
      <c r="E127" s="54"/>
      <c r="F127" s="54"/>
      <c r="G127" s="54"/>
      <c r="H127" s="54"/>
      <c r="I127" s="54"/>
      <c r="J127" s="54"/>
      <c r="K127" s="54"/>
      <c r="L127" s="54"/>
      <c r="M127" s="54"/>
      <c r="N127" s="119"/>
      <c r="O127" s="54"/>
      <c r="P127" s="54"/>
      <c r="Q127" s="54"/>
      <c r="R127" s="54"/>
      <c r="S127" s="54"/>
      <c r="T127" s="54"/>
      <c r="U127" s="54"/>
      <c r="V127" s="54"/>
      <c r="W127" s="54"/>
      <c r="X127" s="54"/>
    </row>
    <row r="128" spans="3:24" ht="18.75" customHeight="1">
      <c r="C128" s="54"/>
      <c r="D128" s="54"/>
      <c r="E128" s="54"/>
      <c r="F128" s="54"/>
      <c r="G128" s="54"/>
      <c r="H128" s="54"/>
      <c r="I128" s="54"/>
      <c r="J128" s="54"/>
      <c r="K128" s="54"/>
      <c r="L128" s="54"/>
      <c r="M128" s="54"/>
      <c r="N128" s="119"/>
      <c r="O128" s="54"/>
      <c r="P128" s="54"/>
      <c r="Q128" s="54"/>
      <c r="R128" s="54"/>
      <c r="S128" s="54"/>
      <c r="T128" s="54"/>
      <c r="U128" s="54"/>
      <c r="V128" s="54"/>
      <c r="W128" s="54"/>
      <c r="X128" s="54"/>
    </row>
    <row r="129" spans="3:24" ht="18.75" customHeight="1">
      <c r="C129" s="54"/>
      <c r="D129" s="54"/>
      <c r="E129" s="54"/>
      <c r="F129" s="54"/>
      <c r="G129" s="54"/>
      <c r="H129" s="54"/>
      <c r="I129" s="54"/>
      <c r="J129" s="54"/>
      <c r="K129" s="54"/>
      <c r="L129" s="54"/>
      <c r="M129" s="54"/>
      <c r="N129" s="119"/>
      <c r="O129" s="54"/>
      <c r="P129" s="54"/>
      <c r="Q129" s="54"/>
      <c r="R129" s="54"/>
      <c r="S129" s="54"/>
      <c r="T129" s="54"/>
      <c r="U129" s="54"/>
      <c r="V129" s="54"/>
      <c r="W129" s="54"/>
      <c r="X129" s="54"/>
    </row>
    <row r="130" spans="3:24" ht="18.75" customHeight="1">
      <c r="C130" s="54"/>
      <c r="D130" s="54"/>
      <c r="E130" s="54"/>
      <c r="F130" s="54"/>
      <c r="G130" s="54"/>
      <c r="H130" s="54"/>
      <c r="I130" s="54"/>
      <c r="J130" s="54"/>
      <c r="K130" s="54"/>
      <c r="L130" s="54"/>
      <c r="M130" s="54"/>
      <c r="N130" s="119"/>
      <c r="O130" s="54"/>
      <c r="P130" s="54"/>
      <c r="Q130" s="54"/>
      <c r="R130" s="54"/>
      <c r="S130" s="54"/>
      <c r="T130" s="54"/>
      <c r="U130" s="54"/>
      <c r="V130" s="54"/>
      <c r="W130" s="54"/>
      <c r="X130" s="54"/>
    </row>
    <row r="131" spans="3:24" ht="18.75" customHeight="1">
      <c r="C131" s="54"/>
      <c r="D131" s="54"/>
      <c r="E131" s="54"/>
      <c r="F131" s="54"/>
      <c r="G131" s="54"/>
      <c r="H131" s="54"/>
      <c r="I131" s="54"/>
      <c r="J131" s="54"/>
      <c r="K131" s="54"/>
      <c r="L131" s="54"/>
      <c r="M131" s="54"/>
      <c r="N131" s="119"/>
      <c r="O131" s="54"/>
      <c r="P131" s="54"/>
      <c r="Q131" s="54"/>
      <c r="R131" s="54"/>
      <c r="S131" s="54"/>
      <c r="T131" s="54"/>
      <c r="U131" s="54"/>
      <c r="V131" s="54"/>
      <c r="W131" s="54"/>
      <c r="X131" s="54"/>
    </row>
    <row r="132" spans="3:24" ht="18.75" customHeight="1">
      <c r="C132" s="54"/>
      <c r="D132" s="54"/>
      <c r="E132" s="54"/>
      <c r="F132" s="54"/>
      <c r="G132" s="54"/>
      <c r="H132" s="54"/>
      <c r="I132" s="54"/>
      <c r="J132" s="54"/>
      <c r="K132" s="54"/>
      <c r="L132" s="54"/>
      <c r="M132" s="54"/>
      <c r="N132" s="119"/>
      <c r="O132" s="54"/>
      <c r="P132" s="54"/>
      <c r="Q132" s="54"/>
      <c r="R132" s="54"/>
      <c r="S132" s="54"/>
      <c r="T132" s="54"/>
      <c r="U132" s="54"/>
      <c r="V132" s="54"/>
      <c r="W132" s="54"/>
      <c r="X132" s="54"/>
    </row>
    <row r="133" spans="3:24" ht="18.75" customHeight="1">
      <c r="C133" s="54"/>
      <c r="D133" s="54"/>
      <c r="E133" s="54"/>
      <c r="F133" s="54"/>
      <c r="G133" s="54"/>
      <c r="H133" s="54"/>
      <c r="I133" s="54"/>
      <c r="J133" s="54"/>
      <c r="K133" s="54"/>
      <c r="L133" s="54"/>
      <c r="M133" s="54"/>
      <c r="N133" s="119"/>
      <c r="O133" s="54"/>
      <c r="P133" s="54"/>
      <c r="Q133" s="54"/>
      <c r="R133" s="54"/>
      <c r="S133" s="54"/>
      <c r="T133" s="54"/>
      <c r="U133" s="54"/>
      <c r="V133" s="54"/>
      <c r="W133" s="54"/>
      <c r="X133" s="54"/>
    </row>
    <row r="134" spans="3:24" ht="18.75" customHeight="1">
      <c r="C134" s="54"/>
      <c r="D134" s="54"/>
      <c r="E134" s="54"/>
      <c r="F134" s="54"/>
      <c r="G134" s="54"/>
      <c r="H134" s="54"/>
      <c r="I134" s="54"/>
      <c r="J134" s="54"/>
      <c r="K134" s="54"/>
      <c r="L134" s="54"/>
      <c r="M134" s="54"/>
      <c r="N134" s="119"/>
      <c r="O134" s="54"/>
      <c r="P134" s="54"/>
      <c r="Q134" s="54"/>
      <c r="R134" s="54"/>
      <c r="S134" s="54"/>
      <c r="T134" s="54"/>
      <c r="U134" s="54"/>
      <c r="V134" s="54"/>
      <c r="W134" s="54"/>
      <c r="X134" s="54"/>
    </row>
    <row r="135" spans="3:24" ht="18.75" customHeight="1">
      <c r="C135" s="54"/>
      <c r="D135" s="54"/>
      <c r="E135" s="54"/>
      <c r="F135" s="54"/>
      <c r="G135" s="54"/>
      <c r="H135" s="54"/>
      <c r="I135" s="54"/>
      <c r="J135" s="54"/>
      <c r="K135" s="54"/>
      <c r="L135" s="54"/>
      <c r="M135" s="54"/>
      <c r="N135" s="119"/>
      <c r="O135" s="54"/>
      <c r="P135" s="54"/>
      <c r="Q135" s="54"/>
      <c r="R135" s="54"/>
      <c r="S135" s="54"/>
      <c r="T135" s="54"/>
      <c r="U135" s="54"/>
      <c r="V135" s="54"/>
      <c r="W135" s="54"/>
      <c r="X135" s="54"/>
    </row>
    <row r="136" spans="3:24" ht="18.75" customHeight="1">
      <c r="C136" s="54"/>
      <c r="D136" s="54"/>
      <c r="E136" s="54"/>
      <c r="F136" s="54"/>
      <c r="G136" s="54"/>
      <c r="H136" s="54"/>
      <c r="I136" s="54"/>
      <c r="J136" s="54"/>
      <c r="K136" s="54"/>
      <c r="L136" s="54"/>
      <c r="M136" s="54"/>
      <c r="N136" s="119"/>
      <c r="O136" s="54"/>
      <c r="P136" s="54"/>
      <c r="Q136" s="54"/>
      <c r="R136" s="54"/>
      <c r="S136" s="54"/>
      <c r="T136" s="54"/>
      <c r="U136" s="54"/>
      <c r="V136" s="54"/>
      <c r="W136" s="54"/>
      <c r="X136" s="54"/>
    </row>
    <row r="137" spans="3:24" ht="18.75" customHeight="1">
      <c r="C137" s="54"/>
      <c r="D137" s="54"/>
      <c r="E137" s="54"/>
      <c r="F137" s="54"/>
      <c r="G137" s="54"/>
      <c r="H137" s="54"/>
      <c r="I137" s="54"/>
      <c r="J137" s="54"/>
      <c r="K137" s="54"/>
      <c r="L137" s="54"/>
      <c r="M137" s="54"/>
      <c r="N137" s="119"/>
      <c r="O137" s="54"/>
      <c r="P137" s="54"/>
      <c r="Q137" s="54"/>
      <c r="R137" s="54"/>
      <c r="S137" s="54"/>
      <c r="T137" s="54"/>
      <c r="U137" s="54"/>
      <c r="V137" s="54"/>
      <c r="W137" s="54"/>
      <c r="X137" s="54"/>
    </row>
    <row r="138" spans="3:24" ht="18.75" customHeight="1">
      <c r="C138" s="54"/>
      <c r="D138" s="54"/>
      <c r="E138" s="54"/>
      <c r="F138" s="54"/>
      <c r="G138" s="54"/>
      <c r="H138" s="54"/>
      <c r="I138" s="54"/>
      <c r="J138" s="54"/>
      <c r="K138" s="54"/>
      <c r="L138" s="54"/>
      <c r="M138" s="54"/>
      <c r="N138" s="119"/>
      <c r="O138" s="54"/>
      <c r="P138" s="54"/>
      <c r="Q138" s="54"/>
      <c r="R138" s="54"/>
      <c r="S138" s="54"/>
      <c r="T138" s="54"/>
      <c r="U138" s="54"/>
      <c r="V138" s="54"/>
      <c r="W138" s="54"/>
      <c r="X138" s="54"/>
    </row>
    <row r="139" spans="3:24" ht="18.75" customHeight="1">
      <c r="C139" s="54"/>
      <c r="D139" s="54"/>
      <c r="E139" s="54"/>
      <c r="F139" s="54"/>
      <c r="G139" s="54"/>
      <c r="H139" s="54"/>
      <c r="I139" s="54"/>
      <c r="J139" s="54"/>
      <c r="K139" s="54"/>
      <c r="L139" s="54"/>
      <c r="M139" s="54"/>
      <c r="N139" s="119"/>
      <c r="O139" s="54"/>
      <c r="P139" s="54"/>
      <c r="Q139" s="54"/>
      <c r="R139" s="54"/>
      <c r="S139" s="54"/>
      <c r="T139" s="54"/>
      <c r="U139" s="54"/>
      <c r="V139" s="54"/>
      <c r="W139" s="54"/>
      <c r="X139" s="54"/>
    </row>
    <row r="140" spans="3:24" ht="18.75" customHeight="1">
      <c r="C140" s="54"/>
      <c r="D140" s="54"/>
      <c r="E140" s="54"/>
      <c r="F140" s="54"/>
      <c r="G140" s="54"/>
      <c r="H140" s="54"/>
      <c r="I140" s="54"/>
      <c r="J140" s="54"/>
      <c r="K140" s="54"/>
      <c r="L140" s="54"/>
      <c r="M140" s="54"/>
      <c r="N140" s="119"/>
      <c r="O140" s="54"/>
      <c r="P140" s="54"/>
      <c r="Q140" s="54"/>
      <c r="R140" s="54"/>
      <c r="S140" s="54"/>
      <c r="T140" s="54"/>
      <c r="U140" s="54"/>
      <c r="V140" s="54"/>
      <c r="W140" s="54"/>
      <c r="X140" s="54"/>
    </row>
    <row r="141" spans="3:24" ht="18.75" customHeight="1">
      <c r="C141" s="54"/>
      <c r="D141" s="54"/>
      <c r="E141" s="54"/>
      <c r="F141" s="54"/>
      <c r="G141" s="54"/>
      <c r="H141" s="54"/>
      <c r="I141" s="54"/>
      <c r="J141" s="54"/>
      <c r="K141" s="54"/>
      <c r="L141" s="54"/>
      <c r="M141" s="54"/>
      <c r="N141" s="119"/>
      <c r="O141" s="54"/>
      <c r="P141" s="54"/>
      <c r="Q141" s="54"/>
      <c r="R141" s="54"/>
      <c r="S141" s="54"/>
      <c r="T141" s="54"/>
      <c r="U141" s="54"/>
      <c r="V141" s="54"/>
      <c r="W141" s="54"/>
      <c r="X141" s="54"/>
    </row>
    <row r="142" spans="3:24" ht="18.75" customHeight="1">
      <c r="C142" s="54"/>
      <c r="D142" s="54"/>
      <c r="E142" s="54"/>
      <c r="F142" s="54"/>
      <c r="G142" s="54"/>
      <c r="H142" s="54"/>
      <c r="I142" s="54"/>
      <c r="J142" s="54"/>
      <c r="K142" s="54"/>
      <c r="L142" s="54"/>
      <c r="M142" s="54"/>
      <c r="N142" s="119"/>
      <c r="O142" s="54"/>
      <c r="P142" s="54"/>
      <c r="Q142" s="54"/>
      <c r="R142" s="54"/>
      <c r="S142" s="54"/>
      <c r="T142" s="54"/>
      <c r="U142" s="54"/>
      <c r="V142" s="54"/>
      <c r="W142" s="54"/>
      <c r="X142" s="54"/>
    </row>
    <row r="143" spans="3:24" ht="18.75" customHeight="1">
      <c r="C143" s="54"/>
      <c r="D143" s="54"/>
      <c r="E143" s="54"/>
      <c r="F143" s="54"/>
      <c r="G143" s="54"/>
      <c r="H143" s="54"/>
      <c r="I143" s="54"/>
      <c r="J143" s="54"/>
      <c r="K143" s="54"/>
      <c r="L143" s="54"/>
      <c r="M143" s="54"/>
      <c r="N143" s="119"/>
      <c r="O143" s="54"/>
      <c r="P143" s="54"/>
      <c r="Q143" s="54"/>
      <c r="R143" s="54"/>
      <c r="S143" s="54"/>
      <c r="T143" s="54"/>
      <c r="U143" s="54"/>
      <c r="V143" s="54"/>
      <c r="W143" s="54"/>
      <c r="X143" s="54"/>
    </row>
    <row r="144" spans="3:24" ht="18.75" customHeight="1">
      <c r="C144" s="54"/>
      <c r="D144" s="54"/>
      <c r="E144" s="54"/>
      <c r="F144" s="54"/>
      <c r="G144" s="54"/>
      <c r="H144" s="54"/>
      <c r="I144" s="54"/>
      <c r="J144" s="54"/>
      <c r="K144" s="54"/>
      <c r="L144" s="54"/>
      <c r="M144" s="54"/>
      <c r="N144" s="119"/>
      <c r="O144" s="54"/>
      <c r="P144" s="54"/>
      <c r="Q144" s="54"/>
      <c r="R144" s="54"/>
      <c r="S144" s="54"/>
      <c r="T144" s="54"/>
      <c r="U144" s="54"/>
      <c r="V144" s="54"/>
      <c r="W144" s="54"/>
      <c r="X144" s="54"/>
    </row>
    <row r="145" spans="3:24" ht="18.75" customHeight="1">
      <c r="C145" s="54"/>
      <c r="D145" s="54"/>
      <c r="E145" s="54"/>
      <c r="F145" s="54"/>
      <c r="G145" s="54"/>
      <c r="H145" s="54"/>
      <c r="I145" s="54"/>
      <c r="J145" s="54"/>
      <c r="K145" s="54"/>
      <c r="L145" s="54"/>
      <c r="M145" s="54"/>
      <c r="N145" s="119"/>
      <c r="O145" s="54"/>
      <c r="P145" s="54"/>
      <c r="Q145" s="54"/>
      <c r="R145" s="54"/>
      <c r="S145" s="54"/>
      <c r="T145" s="54"/>
      <c r="U145" s="54"/>
      <c r="V145" s="54"/>
      <c r="W145" s="54"/>
      <c r="X145" s="54"/>
    </row>
    <row r="146" spans="3:24" ht="18.75" customHeight="1">
      <c r="C146" s="54"/>
      <c r="D146" s="54"/>
      <c r="E146" s="54"/>
      <c r="F146" s="54"/>
      <c r="G146" s="54"/>
      <c r="H146" s="54"/>
      <c r="I146" s="54"/>
      <c r="J146" s="54"/>
      <c r="K146" s="54"/>
      <c r="L146" s="54"/>
      <c r="M146" s="54"/>
      <c r="N146" s="119"/>
      <c r="O146" s="54"/>
      <c r="P146" s="54"/>
      <c r="Q146" s="54"/>
      <c r="R146" s="54"/>
      <c r="S146" s="54"/>
      <c r="T146" s="54"/>
      <c r="U146" s="54"/>
      <c r="V146" s="54"/>
      <c r="W146" s="54"/>
      <c r="X146" s="54"/>
    </row>
    <row r="147" spans="3:24" ht="18.75" customHeight="1">
      <c r="C147" s="54"/>
      <c r="D147" s="54"/>
      <c r="E147" s="54"/>
      <c r="F147" s="54"/>
      <c r="G147" s="54"/>
      <c r="H147" s="54"/>
      <c r="I147" s="54"/>
      <c r="J147" s="54"/>
      <c r="K147" s="54"/>
      <c r="L147" s="54"/>
      <c r="M147" s="54"/>
      <c r="N147" s="119"/>
      <c r="O147" s="54"/>
      <c r="P147" s="54"/>
      <c r="Q147" s="54"/>
      <c r="R147" s="54"/>
      <c r="S147" s="54"/>
      <c r="T147" s="54"/>
      <c r="U147" s="54"/>
      <c r="V147" s="54"/>
      <c r="W147" s="54"/>
      <c r="X147" s="54"/>
    </row>
    <row r="148" spans="3:24" ht="18.75" customHeight="1">
      <c r="C148" s="54"/>
      <c r="D148" s="54"/>
      <c r="E148" s="54"/>
      <c r="F148" s="54"/>
      <c r="G148" s="54"/>
      <c r="H148" s="54"/>
      <c r="I148" s="54"/>
      <c r="J148" s="54"/>
      <c r="K148" s="54"/>
      <c r="L148" s="54"/>
      <c r="M148" s="54"/>
      <c r="N148" s="119"/>
      <c r="O148" s="54"/>
      <c r="P148" s="54"/>
      <c r="Q148" s="54"/>
      <c r="R148" s="54"/>
      <c r="S148" s="54"/>
      <c r="T148" s="54"/>
      <c r="U148" s="54"/>
      <c r="V148" s="54"/>
      <c r="W148" s="54"/>
      <c r="X148" s="54"/>
    </row>
    <row r="149" spans="3:24" ht="18.75" customHeight="1">
      <c r="C149" s="54"/>
      <c r="D149" s="54"/>
      <c r="E149" s="54"/>
      <c r="F149" s="54"/>
      <c r="G149" s="54"/>
      <c r="H149" s="54"/>
      <c r="I149" s="54"/>
      <c r="J149" s="54"/>
      <c r="K149" s="54"/>
      <c r="L149" s="54"/>
      <c r="M149" s="54"/>
      <c r="N149" s="119"/>
      <c r="O149" s="54"/>
      <c r="P149" s="54"/>
      <c r="Q149" s="54"/>
      <c r="R149" s="54"/>
      <c r="S149" s="54"/>
      <c r="T149" s="54"/>
      <c r="U149" s="54"/>
      <c r="V149" s="54"/>
      <c r="W149" s="54"/>
      <c r="X149" s="54"/>
    </row>
    <row r="150" spans="3:24" ht="18.75" customHeight="1">
      <c r="C150" s="54"/>
      <c r="D150" s="54"/>
      <c r="E150" s="54"/>
      <c r="F150" s="54"/>
      <c r="G150" s="54"/>
      <c r="H150" s="54"/>
      <c r="I150" s="54"/>
      <c r="J150" s="54"/>
      <c r="K150" s="54"/>
      <c r="L150" s="54"/>
      <c r="M150" s="54"/>
      <c r="N150" s="119"/>
      <c r="O150" s="54"/>
      <c r="P150" s="54"/>
      <c r="Q150" s="54"/>
      <c r="R150" s="54"/>
      <c r="S150" s="54"/>
      <c r="T150" s="54"/>
      <c r="U150" s="54"/>
      <c r="V150" s="54"/>
      <c r="W150" s="54"/>
      <c r="X150" s="54"/>
    </row>
    <row r="151" spans="3:24" ht="18.75" customHeight="1">
      <c r="C151" s="54"/>
      <c r="D151" s="54"/>
      <c r="E151" s="54"/>
      <c r="F151" s="54"/>
      <c r="G151" s="54"/>
      <c r="H151" s="54"/>
      <c r="I151" s="54"/>
      <c r="J151" s="54"/>
      <c r="K151" s="54"/>
      <c r="L151" s="54"/>
      <c r="M151" s="54"/>
      <c r="N151" s="119"/>
      <c r="O151" s="54"/>
      <c r="P151" s="54"/>
      <c r="Q151" s="54"/>
      <c r="R151" s="54"/>
      <c r="S151" s="54"/>
      <c r="T151" s="54"/>
      <c r="U151" s="54"/>
      <c r="V151" s="54"/>
      <c r="W151" s="54"/>
      <c r="X151" s="54"/>
    </row>
    <row r="152" spans="3:24" ht="18.75" customHeight="1">
      <c r="C152" s="54"/>
      <c r="D152" s="54"/>
      <c r="E152" s="54"/>
      <c r="F152" s="54"/>
      <c r="G152" s="54"/>
      <c r="H152" s="54"/>
      <c r="I152" s="54"/>
      <c r="J152" s="54"/>
      <c r="K152" s="54"/>
      <c r="L152" s="54"/>
      <c r="M152" s="54"/>
      <c r="N152" s="119"/>
      <c r="O152" s="54"/>
      <c r="P152" s="54"/>
      <c r="Q152" s="54"/>
      <c r="R152" s="54"/>
      <c r="S152" s="54"/>
      <c r="T152" s="54"/>
      <c r="U152" s="54"/>
      <c r="V152" s="54"/>
      <c r="W152" s="54"/>
      <c r="X152" s="54"/>
    </row>
    <row r="153" spans="3:24" ht="18.75" customHeight="1">
      <c r="C153" s="54"/>
      <c r="D153" s="54"/>
      <c r="E153" s="54"/>
      <c r="F153" s="54"/>
      <c r="G153" s="54"/>
      <c r="H153" s="54"/>
      <c r="I153" s="54"/>
      <c r="J153" s="54"/>
      <c r="K153" s="54"/>
      <c r="L153" s="54"/>
      <c r="M153" s="54"/>
      <c r="N153" s="119"/>
      <c r="O153" s="54"/>
      <c r="P153" s="54"/>
      <c r="Q153" s="54"/>
      <c r="R153" s="54"/>
      <c r="S153" s="54"/>
      <c r="T153" s="54"/>
      <c r="U153" s="54"/>
      <c r="V153" s="54"/>
      <c r="W153" s="54"/>
      <c r="X153" s="54"/>
    </row>
    <row r="154" spans="3:24" ht="18.75" customHeight="1">
      <c r="C154" s="54"/>
      <c r="D154" s="54"/>
      <c r="E154" s="54"/>
      <c r="F154" s="54"/>
      <c r="G154" s="54"/>
      <c r="H154" s="54"/>
      <c r="I154" s="54"/>
      <c r="J154" s="54"/>
      <c r="K154" s="54"/>
      <c r="L154" s="54"/>
      <c r="M154" s="54"/>
      <c r="N154" s="119"/>
      <c r="O154" s="54"/>
      <c r="P154" s="54"/>
      <c r="Q154" s="54"/>
      <c r="R154" s="54"/>
      <c r="S154" s="54"/>
      <c r="T154" s="54"/>
      <c r="U154" s="54"/>
      <c r="V154" s="54"/>
      <c r="W154" s="54"/>
      <c r="X154" s="54"/>
    </row>
    <row r="155" spans="3:24" ht="18.75" customHeight="1">
      <c r="C155" s="54"/>
      <c r="D155" s="54"/>
      <c r="E155" s="54"/>
      <c r="F155" s="54"/>
      <c r="G155" s="54"/>
      <c r="H155" s="54"/>
      <c r="I155" s="54"/>
      <c r="J155" s="54"/>
      <c r="K155" s="54"/>
      <c r="L155" s="54"/>
      <c r="M155" s="54"/>
      <c r="N155" s="119"/>
      <c r="O155" s="54"/>
      <c r="P155" s="54"/>
      <c r="Q155" s="54"/>
      <c r="R155" s="54"/>
      <c r="S155" s="54"/>
      <c r="T155" s="54"/>
      <c r="U155" s="54"/>
      <c r="V155" s="54"/>
      <c r="W155" s="54"/>
      <c r="X155" s="54"/>
    </row>
    <row r="156" spans="3:24" ht="18.75" customHeight="1">
      <c r="C156" s="54"/>
      <c r="D156" s="54"/>
      <c r="E156" s="54"/>
      <c r="F156" s="54"/>
      <c r="G156" s="54"/>
      <c r="H156" s="54"/>
      <c r="I156" s="54"/>
      <c r="J156" s="54"/>
      <c r="K156" s="54"/>
      <c r="L156" s="54"/>
      <c r="M156" s="54"/>
      <c r="N156" s="119"/>
      <c r="O156" s="54"/>
      <c r="P156" s="54"/>
      <c r="Q156" s="54"/>
      <c r="R156" s="54"/>
      <c r="S156" s="54"/>
      <c r="T156" s="54"/>
      <c r="U156" s="54"/>
      <c r="V156" s="54"/>
      <c r="W156" s="54"/>
      <c r="X156" s="54"/>
    </row>
    <row r="157" spans="3:24" ht="18.75" customHeight="1">
      <c r="C157" s="54"/>
      <c r="D157" s="54"/>
      <c r="E157" s="54"/>
      <c r="F157" s="54"/>
      <c r="G157" s="54"/>
      <c r="H157" s="54"/>
      <c r="I157" s="54"/>
      <c r="J157" s="54"/>
      <c r="K157" s="54"/>
      <c r="L157" s="54"/>
      <c r="M157" s="54"/>
      <c r="N157" s="119"/>
      <c r="O157" s="54"/>
      <c r="P157" s="54"/>
      <c r="Q157" s="54"/>
      <c r="R157" s="54"/>
      <c r="S157" s="54"/>
      <c r="T157" s="54"/>
      <c r="U157" s="54"/>
      <c r="V157" s="54"/>
      <c r="W157" s="54"/>
      <c r="X157" s="54"/>
    </row>
    <row r="158" spans="3:24" ht="18.75" customHeight="1">
      <c r="C158" s="54"/>
      <c r="D158" s="54"/>
      <c r="E158" s="54"/>
      <c r="F158" s="54"/>
      <c r="G158" s="54"/>
      <c r="H158" s="54"/>
      <c r="I158" s="54"/>
      <c r="J158" s="54"/>
      <c r="K158" s="54"/>
      <c r="L158" s="54"/>
      <c r="M158" s="54"/>
      <c r="N158" s="119"/>
      <c r="O158" s="54"/>
      <c r="P158" s="54"/>
      <c r="Q158" s="54"/>
      <c r="R158" s="54"/>
      <c r="S158" s="54"/>
      <c r="T158" s="54"/>
      <c r="U158" s="54"/>
      <c r="V158" s="54"/>
      <c r="W158" s="54"/>
      <c r="X158" s="54"/>
    </row>
    <row r="159" spans="3:24" ht="18.75" customHeight="1">
      <c r="C159" s="54"/>
      <c r="D159" s="54"/>
      <c r="E159" s="54"/>
      <c r="F159" s="54"/>
      <c r="G159" s="54"/>
      <c r="H159" s="54"/>
      <c r="I159" s="54"/>
      <c r="J159" s="54"/>
      <c r="K159" s="54"/>
      <c r="L159" s="54"/>
      <c r="M159" s="54"/>
      <c r="N159" s="119"/>
      <c r="O159" s="54"/>
      <c r="P159" s="54"/>
      <c r="Q159" s="54"/>
      <c r="R159" s="54"/>
      <c r="S159" s="54"/>
      <c r="T159" s="54"/>
      <c r="U159" s="54"/>
      <c r="V159" s="54"/>
      <c r="W159" s="54"/>
      <c r="X159" s="54"/>
    </row>
    <row r="160" spans="3:24" ht="18.75" customHeight="1">
      <c r="C160" s="54"/>
      <c r="D160" s="54"/>
      <c r="E160" s="54"/>
      <c r="F160" s="54"/>
      <c r="G160" s="54"/>
      <c r="H160" s="54"/>
      <c r="I160" s="54"/>
      <c r="J160" s="54"/>
      <c r="K160" s="54"/>
      <c r="L160" s="54"/>
      <c r="M160" s="54"/>
      <c r="N160" s="119"/>
      <c r="O160" s="54"/>
      <c r="P160" s="54"/>
      <c r="Q160" s="54"/>
      <c r="R160" s="54"/>
      <c r="S160" s="54"/>
      <c r="T160" s="54"/>
      <c r="U160" s="54"/>
      <c r="V160" s="54"/>
      <c r="W160" s="54"/>
      <c r="X160" s="54"/>
    </row>
    <row r="161" spans="3:24" ht="18.75" customHeight="1">
      <c r="C161" s="54"/>
      <c r="D161" s="54"/>
      <c r="E161" s="54"/>
      <c r="F161" s="54"/>
      <c r="G161" s="54"/>
      <c r="H161" s="54"/>
      <c r="I161" s="54"/>
      <c r="J161" s="54"/>
      <c r="K161" s="54"/>
      <c r="L161" s="54"/>
      <c r="M161" s="54"/>
      <c r="N161" s="119"/>
      <c r="O161" s="54"/>
      <c r="P161" s="54"/>
      <c r="Q161" s="54"/>
      <c r="R161" s="54"/>
      <c r="S161" s="54"/>
      <c r="T161" s="54"/>
      <c r="U161" s="54"/>
      <c r="V161" s="54"/>
      <c r="W161" s="54"/>
      <c r="X161" s="54"/>
    </row>
    <row r="162" spans="3:24" ht="18.75" customHeight="1">
      <c r="C162" s="54"/>
      <c r="D162" s="54"/>
      <c r="E162" s="54"/>
      <c r="F162" s="54"/>
      <c r="G162" s="54"/>
      <c r="H162" s="54"/>
      <c r="I162" s="54"/>
      <c r="J162" s="54"/>
      <c r="K162" s="54"/>
      <c r="L162" s="54"/>
      <c r="M162" s="54"/>
      <c r="N162" s="119"/>
      <c r="O162" s="54"/>
      <c r="P162" s="54"/>
      <c r="Q162" s="54"/>
      <c r="R162" s="54"/>
      <c r="S162" s="54"/>
      <c r="T162" s="54"/>
      <c r="U162" s="54"/>
      <c r="V162" s="54"/>
      <c r="W162" s="54"/>
      <c r="X162" s="54"/>
    </row>
    <row r="163" spans="3:24" ht="18.75" customHeight="1">
      <c r="C163" s="54"/>
      <c r="D163" s="54"/>
      <c r="E163" s="54"/>
      <c r="F163" s="54"/>
      <c r="G163" s="54"/>
      <c r="H163" s="54"/>
      <c r="I163" s="54"/>
      <c r="J163" s="54"/>
      <c r="K163" s="54"/>
      <c r="L163" s="54"/>
      <c r="M163" s="54"/>
      <c r="N163" s="119"/>
      <c r="O163" s="54"/>
      <c r="P163" s="54"/>
      <c r="Q163" s="54"/>
      <c r="R163" s="54"/>
      <c r="S163" s="54"/>
      <c r="T163" s="54"/>
      <c r="U163" s="54"/>
      <c r="V163" s="54"/>
      <c r="W163" s="54"/>
      <c r="X163" s="54"/>
    </row>
    <row r="164" spans="3:24" ht="18.75" customHeight="1">
      <c r="C164" s="54"/>
      <c r="D164" s="54"/>
      <c r="E164" s="54"/>
      <c r="F164" s="54"/>
      <c r="G164" s="54"/>
      <c r="H164" s="54"/>
      <c r="I164" s="54"/>
      <c r="J164" s="54"/>
      <c r="K164" s="54"/>
      <c r="L164" s="54"/>
      <c r="M164" s="54"/>
      <c r="N164" s="119"/>
      <c r="O164" s="54"/>
      <c r="P164" s="54"/>
      <c r="Q164" s="54"/>
      <c r="R164" s="54"/>
      <c r="S164" s="54"/>
      <c r="T164" s="54"/>
      <c r="U164" s="54"/>
      <c r="V164" s="54"/>
      <c r="W164" s="54"/>
      <c r="X164" s="54"/>
    </row>
    <row r="165" spans="3:24" ht="18.75" customHeight="1">
      <c r="C165" s="54"/>
      <c r="D165" s="54"/>
      <c r="E165" s="54"/>
      <c r="F165" s="54"/>
      <c r="G165" s="54"/>
      <c r="H165" s="54"/>
      <c r="I165" s="54"/>
      <c r="J165" s="54"/>
      <c r="K165" s="54"/>
      <c r="L165" s="54"/>
      <c r="M165" s="54"/>
      <c r="N165" s="119"/>
      <c r="O165" s="54"/>
      <c r="P165" s="54"/>
      <c r="Q165" s="54"/>
      <c r="R165" s="54"/>
      <c r="S165" s="54"/>
      <c r="T165" s="54"/>
      <c r="U165" s="54"/>
      <c r="V165" s="54"/>
      <c r="W165" s="54"/>
      <c r="X165" s="54"/>
    </row>
    <row r="166" spans="3:24" ht="18.75" customHeight="1">
      <c r="C166" s="54"/>
      <c r="D166" s="54"/>
      <c r="E166" s="54"/>
      <c r="F166" s="54"/>
      <c r="G166" s="54"/>
      <c r="H166" s="54"/>
      <c r="I166" s="54"/>
      <c r="J166" s="54"/>
      <c r="K166" s="54"/>
      <c r="L166" s="54"/>
      <c r="M166" s="54"/>
      <c r="N166" s="119"/>
      <c r="O166" s="54"/>
      <c r="P166" s="54"/>
      <c r="Q166" s="54"/>
      <c r="R166" s="54"/>
      <c r="S166" s="54"/>
      <c r="T166" s="54"/>
      <c r="U166" s="54"/>
      <c r="V166" s="54"/>
      <c r="W166" s="54"/>
      <c r="X166" s="54"/>
    </row>
    <row r="167" spans="3:24" ht="18.75" customHeight="1">
      <c r="C167" s="54"/>
      <c r="D167" s="54"/>
      <c r="E167" s="54"/>
      <c r="F167" s="54"/>
      <c r="G167" s="54"/>
      <c r="H167" s="54"/>
      <c r="I167" s="54"/>
      <c r="J167" s="54"/>
      <c r="K167" s="54"/>
      <c r="L167" s="54"/>
      <c r="M167" s="54"/>
      <c r="N167" s="119"/>
      <c r="O167" s="54"/>
      <c r="P167" s="54"/>
      <c r="Q167" s="54"/>
      <c r="R167" s="54"/>
      <c r="S167" s="54"/>
      <c r="T167" s="54"/>
      <c r="U167" s="54"/>
      <c r="V167" s="54"/>
      <c r="W167" s="54"/>
      <c r="X167" s="54"/>
    </row>
    <row r="168" spans="3:24" ht="18.75" customHeight="1">
      <c r="C168" s="54"/>
      <c r="D168" s="54"/>
      <c r="E168" s="54"/>
      <c r="F168" s="54"/>
      <c r="G168" s="54"/>
      <c r="H168" s="54"/>
      <c r="I168" s="54"/>
      <c r="J168" s="54"/>
      <c r="K168" s="54"/>
      <c r="L168" s="54"/>
      <c r="M168" s="54"/>
      <c r="N168" s="119"/>
      <c r="O168" s="54"/>
      <c r="P168" s="54"/>
      <c r="Q168" s="54"/>
      <c r="R168" s="54"/>
      <c r="S168" s="54"/>
      <c r="T168" s="54"/>
      <c r="U168" s="54"/>
      <c r="V168" s="54"/>
      <c r="W168" s="54"/>
      <c r="X168" s="54"/>
    </row>
    <row r="169" spans="3:24" ht="18.75" customHeight="1">
      <c r="C169" s="54"/>
      <c r="D169" s="54"/>
      <c r="E169" s="54"/>
      <c r="F169" s="54"/>
      <c r="G169" s="54"/>
      <c r="H169" s="54"/>
      <c r="I169" s="54"/>
      <c r="J169" s="54"/>
      <c r="K169" s="54"/>
      <c r="L169" s="54"/>
      <c r="M169" s="54"/>
      <c r="N169" s="119"/>
      <c r="O169" s="54"/>
      <c r="P169" s="54"/>
      <c r="Q169" s="54"/>
      <c r="R169" s="54"/>
      <c r="S169" s="54"/>
      <c r="T169" s="54"/>
      <c r="U169" s="54"/>
      <c r="V169" s="54"/>
      <c r="W169" s="54"/>
      <c r="X169" s="54"/>
    </row>
    <row r="170" spans="3:24" ht="18.75" customHeight="1">
      <c r="C170" s="54"/>
      <c r="D170" s="54"/>
      <c r="E170" s="54"/>
      <c r="F170" s="54"/>
      <c r="G170" s="54"/>
      <c r="H170" s="54"/>
      <c r="I170" s="54"/>
      <c r="J170" s="54"/>
      <c r="K170" s="54"/>
      <c r="L170" s="54"/>
      <c r="M170" s="54"/>
      <c r="N170" s="119"/>
      <c r="O170" s="54"/>
      <c r="P170" s="54"/>
      <c r="Q170" s="54"/>
      <c r="R170" s="54"/>
      <c r="S170" s="54"/>
      <c r="T170" s="54"/>
      <c r="U170" s="54"/>
      <c r="V170" s="54"/>
      <c r="W170" s="54"/>
      <c r="X170" s="54"/>
    </row>
    <row r="171" spans="3:24" ht="18.75" customHeight="1">
      <c r="C171" s="54"/>
      <c r="D171" s="54"/>
      <c r="E171" s="54"/>
      <c r="F171" s="54"/>
      <c r="G171" s="54"/>
      <c r="H171" s="54"/>
      <c r="I171" s="54"/>
      <c r="J171" s="54"/>
      <c r="K171" s="54"/>
      <c r="L171" s="54"/>
      <c r="M171" s="54"/>
      <c r="N171" s="119"/>
      <c r="O171" s="54"/>
      <c r="P171" s="54"/>
      <c r="Q171" s="54"/>
      <c r="R171" s="54"/>
      <c r="S171" s="54"/>
      <c r="T171" s="54"/>
      <c r="U171" s="54"/>
      <c r="V171" s="54"/>
      <c r="W171" s="54"/>
      <c r="X171" s="54"/>
    </row>
    <row r="172" spans="3:24" ht="18.75" customHeight="1">
      <c r="C172" s="54"/>
      <c r="D172" s="54"/>
      <c r="E172" s="54"/>
      <c r="F172" s="54"/>
      <c r="G172" s="54"/>
      <c r="H172" s="54"/>
      <c r="I172" s="54"/>
      <c r="J172" s="54"/>
      <c r="K172" s="54"/>
      <c r="L172" s="54"/>
      <c r="M172" s="54"/>
      <c r="N172" s="119"/>
      <c r="O172" s="54"/>
      <c r="P172" s="54"/>
      <c r="Q172" s="54"/>
      <c r="R172" s="54"/>
      <c r="S172" s="54"/>
      <c r="T172" s="54"/>
      <c r="U172" s="54"/>
      <c r="V172" s="54"/>
      <c r="W172" s="54"/>
      <c r="X172" s="54"/>
    </row>
    <row r="173" spans="3:24" ht="18.75" customHeight="1">
      <c r="C173" s="54"/>
      <c r="D173" s="54"/>
      <c r="E173" s="54"/>
      <c r="F173" s="54"/>
      <c r="G173" s="54"/>
      <c r="H173" s="54"/>
      <c r="I173" s="54"/>
      <c r="J173" s="54"/>
      <c r="K173" s="54"/>
      <c r="L173" s="54"/>
      <c r="M173" s="54"/>
      <c r="N173" s="119"/>
      <c r="O173" s="54"/>
      <c r="P173" s="54"/>
      <c r="Q173" s="54"/>
      <c r="R173" s="54"/>
      <c r="S173" s="54"/>
      <c r="T173" s="54"/>
      <c r="U173" s="54"/>
      <c r="V173" s="54"/>
      <c r="W173" s="54"/>
      <c r="X173" s="54"/>
    </row>
    <row r="174" spans="3:24" ht="18.75" customHeight="1">
      <c r="C174" s="54"/>
      <c r="D174" s="54"/>
      <c r="E174" s="54"/>
      <c r="F174" s="54"/>
      <c r="G174" s="54"/>
      <c r="H174" s="54"/>
      <c r="I174" s="54"/>
      <c r="J174" s="54"/>
      <c r="K174" s="54"/>
      <c r="L174" s="54"/>
      <c r="M174" s="54"/>
      <c r="N174" s="119"/>
      <c r="O174" s="54"/>
      <c r="P174" s="54"/>
      <c r="Q174" s="54"/>
      <c r="R174" s="54"/>
      <c r="S174" s="54"/>
      <c r="T174" s="54"/>
      <c r="U174" s="54"/>
      <c r="V174" s="54"/>
      <c r="W174" s="54"/>
      <c r="X174" s="54"/>
    </row>
    <row r="175" spans="3:24" ht="18.75" customHeight="1">
      <c r="C175" s="54"/>
      <c r="D175" s="54"/>
      <c r="E175" s="54"/>
      <c r="F175" s="54"/>
      <c r="G175" s="54"/>
      <c r="H175" s="54"/>
      <c r="I175" s="54"/>
      <c r="J175" s="54"/>
      <c r="K175" s="54"/>
      <c r="L175" s="54"/>
      <c r="M175" s="54"/>
      <c r="N175" s="119"/>
      <c r="O175" s="54"/>
      <c r="P175" s="54"/>
      <c r="Q175" s="54"/>
      <c r="R175" s="54"/>
      <c r="S175" s="54"/>
      <c r="T175" s="54"/>
      <c r="U175" s="54"/>
      <c r="V175" s="54"/>
      <c r="W175" s="54"/>
      <c r="X175" s="54"/>
    </row>
    <row r="176" spans="3:24" ht="18.75" customHeight="1">
      <c r="C176" s="54"/>
      <c r="D176" s="54"/>
      <c r="E176" s="54"/>
      <c r="F176" s="54"/>
      <c r="G176" s="54"/>
      <c r="H176" s="54"/>
      <c r="I176" s="54"/>
      <c r="J176" s="54"/>
      <c r="K176" s="54"/>
      <c r="L176" s="54"/>
      <c r="M176" s="54"/>
      <c r="N176" s="119"/>
      <c r="O176" s="54"/>
      <c r="P176" s="54"/>
      <c r="Q176" s="54"/>
      <c r="R176" s="54"/>
      <c r="S176" s="54"/>
      <c r="T176" s="54"/>
      <c r="U176" s="54"/>
      <c r="V176" s="54"/>
      <c r="W176" s="54"/>
      <c r="X176" s="54"/>
    </row>
    <row r="177" spans="3:24" ht="18.75" customHeight="1">
      <c r="C177" s="54"/>
      <c r="D177" s="54"/>
      <c r="E177" s="54"/>
      <c r="F177" s="54"/>
      <c r="G177" s="54"/>
      <c r="H177" s="54"/>
      <c r="I177" s="54"/>
      <c r="J177" s="54"/>
      <c r="K177" s="54"/>
      <c r="L177" s="54"/>
      <c r="M177" s="54"/>
      <c r="N177" s="119"/>
      <c r="O177" s="54"/>
      <c r="P177" s="54"/>
      <c r="Q177" s="54"/>
      <c r="R177" s="54"/>
      <c r="S177" s="54"/>
      <c r="T177" s="54"/>
      <c r="U177" s="54"/>
      <c r="V177" s="54"/>
      <c r="W177" s="54"/>
      <c r="X177" s="54"/>
    </row>
    <row r="178" spans="3:24" ht="18.75" customHeight="1">
      <c r="C178" s="54"/>
      <c r="D178" s="54"/>
      <c r="E178" s="54"/>
      <c r="F178" s="54"/>
      <c r="G178" s="54"/>
      <c r="H178" s="54"/>
      <c r="I178" s="54"/>
      <c r="J178" s="54"/>
      <c r="K178" s="54"/>
      <c r="L178" s="54"/>
      <c r="M178" s="54"/>
      <c r="N178" s="119"/>
      <c r="O178" s="54"/>
      <c r="P178" s="54"/>
      <c r="Q178" s="54"/>
      <c r="R178" s="54"/>
      <c r="S178" s="54"/>
      <c r="T178" s="54"/>
      <c r="U178" s="54"/>
      <c r="V178" s="54"/>
      <c r="W178" s="54"/>
      <c r="X178" s="54"/>
    </row>
    <row r="179" spans="3:24" ht="18.75" customHeight="1">
      <c r="C179" s="54"/>
      <c r="D179" s="54"/>
      <c r="E179" s="54"/>
      <c r="F179" s="54"/>
      <c r="G179" s="54"/>
      <c r="H179" s="54"/>
      <c r="I179" s="54"/>
      <c r="J179" s="54"/>
      <c r="K179" s="54"/>
      <c r="L179" s="54"/>
      <c r="M179" s="54"/>
      <c r="N179" s="119"/>
      <c r="O179" s="54"/>
      <c r="P179" s="54"/>
      <c r="Q179" s="54"/>
      <c r="R179" s="54"/>
      <c r="S179" s="54"/>
      <c r="T179" s="54"/>
      <c r="U179" s="54"/>
      <c r="V179" s="54"/>
      <c r="W179" s="54"/>
      <c r="X179" s="54"/>
    </row>
    <row r="180" spans="3:24" ht="18.75" customHeight="1">
      <c r="C180" s="54"/>
      <c r="D180" s="54"/>
      <c r="E180" s="54"/>
      <c r="F180" s="54"/>
      <c r="G180" s="54"/>
      <c r="H180" s="54"/>
      <c r="I180" s="54"/>
      <c r="J180" s="54"/>
      <c r="K180" s="54"/>
      <c r="L180" s="54"/>
      <c r="M180" s="54"/>
      <c r="N180" s="119"/>
      <c r="O180" s="54"/>
      <c r="P180" s="54"/>
      <c r="Q180" s="54"/>
      <c r="R180" s="54"/>
      <c r="S180" s="54"/>
      <c r="T180" s="54"/>
      <c r="U180" s="54"/>
      <c r="V180" s="54"/>
      <c r="W180" s="54"/>
      <c r="X180" s="54"/>
    </row>
    <row r="181" spans="3:24" ht="18.75" customHeight="1">
      <c r="C181" s="54"/>
      <c r="D181" s="54"/>
      <c r="E181" s="54"/>
      <c r="F181" s="54"/>
      <c r="G181" s="54"/>
      <c r="H181" s="54"/>
      <c r="I181" s="54"/>
      <c r="J181" s="54"/>
      <c r="K181" s="54"/>
      <c r="L181" s="54"/>
      <c r="M181" s="54"/>
      <c r="N181" s="119"/>
      <c r="O181" s="54"/>
      <c r="P181" s="54"/>
      <c r="Q181" s="54"/>
      <c r="R181" s="54"/>
      <c r="S181" s="54"/>
      <c r="T181" s="54"/>
      <c r="U181" s="54"/>
      <c r="V181" s="54"/>
      <c r="W181" s="54"/>
      <c r="X181" s="54"/>
    </row>
    <row r="182" spans="3:24" ht="18.75" customHeight="1">
      <c r="C182" s="54"/>
      <c r="D182" s="54"/>
      <c r="E182" s="54"/>
      <c r="F182" s="54"/>
      <c r="G182" s="54"/>
      <c r="H182" s="54"/>
      <c r="I182" s="54"/>
      <c r="J182" s="54"/>
      <c r="K182" s="54"/>
      <c r="L182" s="54"/>
      <c r="M182" s="54"/>
      <c r="N182" s="119"/>
      <c r="O182" s="54"/>
      <c r="P182" s="54"/>
      <c r="Q182" s="54"/>
      <c r="R182" s="54"/>
      <c r="S182" s="54"/>
      <c r="T182" s="54"/>
      <c r="U182" s="54"/>
      <c r="V182" s="54"/>
      <c r="W182" s="54"/>
      <c r="X182" s="54"/>
    </row>
    <row r="183" spans="3:24" ht="18.75" customHeight="1">
      <c r="C183" s="54"/>
      <c r="D183" s="54"/>
      <c r="E183" s="54"/>
      <c r="F183" s="54"/>
      <c r="G183" s="54"/>
      <c r="H183" s="54"/>
      <c r="I183" s="54"/>
      <c r="J183" s="54"/>
      <c r="K183" s="54"/>
      <c r="L183" s="54"/>
      <c r="M183" s="54"/>
      <c r="N183" s="119"/>
      <c r="O183" s="54"/>
      <c r="P183" s="54"/>
      <c r="Q183" s="54"/>
      <c r="R183" s="54"/>
      <c r="S183" s="54"/>
      <c r="T183" s="54"/>
      <c r="U183" s="54"/>
      <c r="V183" s="54"/>
      <c r="W183" s="54"/>
      <c r="X183" s="54"/>
    </row>
    <row r="184" spans="3:24" ht="18.75" customHeight="1">
      <c r="C184" s="54"/>
      <c r="D184" s="54"/>
      <c r="E184" s="54"/>
      <c r="F184" s="54"/>
      <c r="G184" s="54"/>
      <c r="H184" s="54"/>
      <c r="I184" s="54"/>
      <c r="J184" s="54"/>
      <c r="K184" s="54"/>
      <c r="L184" s="54"/>
      <c r="M184" s="54"/>
      <c r="N184" s="119"/>
      <c r="O184" s="54"/>
      <c r="P184" s="54"/>
      <c r="Q184" s="54"/>
      <c r="R184" s="54"/>
      <c r="S184" s="54"/>
      <c r="T184" s="54"/>
      <c r="U184" s="54"/>
      <c r="V184" s="54"/>
      <c r="W184" s="54"/>
      <c r="X184" s="54"/>
    </row>
    <row r="185" spans="3:24" ht="18.75" customHeight="1">
      <c r="C185" s="54"/>
      <c r="D185" s="54"/>
      <c r="E185" s="54"/>
      <c r="F185" s="54"/>
      <c r="G185" s="54"/>
      <c r="H185" s="54"/>
      <c r="I185" s="54"/>
      <c r="J185" s="54"/>
      <c r="K185" s="54"/>
      <c r="L185" s="54"/>
      <c r="M185" s="54"/>
      <c r="N185" s="119"/>
      <c r="O185" s="54"/>
      <c r="P185" s="54"/>
      <c r="Q185" s="54"/>
      <c r="R185" s="54"/>
      <c r="S185" s="54"/>
      <c r="T185" s="54"/>
      <c r="U185" s="54"/>
      <c r="V185" s="54"/>
      <c r="W185" s="54"/>
      <c r="X185" s="54"/>
    </row>
    <row r="186" spans="3:24" ht="18.75" customHeight="1">
      <c r="C186" s="54"/>
      <c r="D186" s="54"/>
      <c r="E186" s="54"/>
      <c r="F186" s="54"/>
      <c r="G186" s="54"/>
      <c r="H186" s="54"/>
      <c r="I186" s="54"/>
      <c r="J186" s="54"/>
      <c r="K186" s="54"/>
      <c r="L186" s="54"/>
      <c r="M186" s="54"/>
      <c r="N186" s="119"/>
      <c r="O186" s="54"/>
      <c r="P186" s="54"/>
      <c r="Q186" s="54"/>
      <c r="R186" s="54"/>
      <c r="S186" s="54"/>
      <c r="T186" s="54"/>
      <c r="U186" s="54"/>
      <c r="V186" s="54"/>
      <c r="W186" s="54"/>
      <c r="X186" s="54"/>
    </row>
    <row r="187" spans="3:24" ht="18.75" customHeight="1">
      <c r="C187" s="54"/>
      <c r="D187" s="54"/>
      <c r="E187" s="54"/>
      <c r="F187" s="54"/>
      <c r="G187" s="54"/>
      <c r="H187" s="54"/>
      <c r="I187" s="54"/>
      <c r="J187" s="54"/>
      <c r="K187" s="54"/>
      <c r="L187" s="54"/>
      <c r="M187" s="54"/>
      <c r="N187" s="119"/>
      <c r="O187" s="54"/>
      <c r="P187" s="54"/>
      <c r="Q187" s="54"/>
      <c r="R187" s="54"/>
      <c r="S187" s="54"/>
      <c r="T187" s="54"/>
      <c r="U187" s="54"/>
      <c r="V187" s="54"/>
      <c r="W187" s="54"/>
      <c r="X187" s="54"/>
    </row>
    <row r="188" spans="3:24" ht="18.75" customHeight="1">
      <c r="C188" s="54"/>
      <c r="D188" s="54"/>
      <c r="E188" s="54"/>
      <c r="F188" s="54"/>
      <c r="G188" s="54"/>
      <c r="H188" s="54"/>
      <c r="I188" s="54"/>
      <c r="J188" s="54"/>
      <c r="K188" s="54"/>
      <c r="L188" s="54"/>
      <c r="M188" s="54"/>
      <c r="N188" s="119"/>
      <c r="O188" s="54"/>
      <c r="P188" s="54"/>
      <c r="Q188" s="54"/>
      <c r="R188" s="54"/>
      <c r="S188" s="54"/>
      <c r="T188" s="54"/>
      <c r="U188" s="54"/>
      <c r="V188" s="54"/>
      <c r="W188" s="54"/>
      <c r="X188" s="54"/>
    </row>
    <row r="189" spans="3:24" ht="18.75" customHeight="1">
      <c r="C189" s="54"/>
      <c r="D189" s="54"/>
      <c r="E189" s="54"/>
      <c r="F189" s="54"/>
      <c r="G189" s="54"/>
      <c r="H189" s="54"/>
      <c r="I189" s="54"/>
      <c r="J189" s="54"/>
      <c r="K189" s="54"/>
      <c r="L189" s="54"/>
      <c r="M189" s="54"/>
      <c r="N189" s="119"/>
      <c r="O189" s="54"/>
      <c r="P189" s="54"/>
      <c r="Q189" s="54"/>
      <c r="R189" s="54"/>
      <c r="S189" s="54"/>
      <c r="T189" s="54"/>
      <c r="U189" s="54"/>
      <c r="V189" s="54"/>
      <c r="W189" s="54"/>
      <c r="X189" s="54"/>
    </row>
    <row r="190" spans="3:24" ht="18.75" customHeight="1">
      <c r="C190" s="54"/>
      <c r="D190" s="54"/>
      <c r="E190" s="54"/>
      <c r="F190" s="54"/>
      <c r="G190" s="54"/>
      <c r="H190" s="54"/>
      <c r="I190" s="54"/>
      <c r="J190" s="54"/>
      <c r="K190" s="54"/>
      <c r="L190" s="54"/>
      <c r="M190" s="54"/>
      <c r="N190" s="119"/>
      <c r="O190" s="54"/>
      <c r="P190" s="54"/>
      <c r="Q190" s="54"/>
      <c r="R190" s="54"/>
      <c r="S190" s="54"/>
      <c r="T190" s="54"/>
      <c r="U190" s="54"/>
      <c r="V190" s="54"/>
      <c r="W190" s="54"/>
      <c r="X190" s="54"/>
    </row>
  </sheetData>
  <sheetProtection/>
  <mergeCells count="22">
    <mergeCell ref="S5:S6"/>
    <mergeCell ref="T5:T6"/>
    <mergeCell ref="U5:U6"/>
    <mergeCell ref="V5:W5"/>
    <mergeCell ref="X5:X6"/>
    <mergeCell ref="N23:N28"/>
    <mergeCell ref="G5:M5"/>
    <mergeCell ref="N5:N6"/>
    <mergeCell ref="O5:O6"/>
    <mergeCell ref="P5:P6"/>
    <mergeCell ref="Q5:Q6"/>
    <mergeCell ref="R5:R6"/>
    <mergeCell ref="A1:B1"/>
    <mergeCell ref="A2:X2"/>
    <mergeCell ref="A3:X3"/>
    <mergeCell ref="S4:X4"/>
    <mergeCell ref="A5:A6"/>
    <mergeCell ref="B5:B6"/>
    <mergeCell ref="C5:C6"/>
    <mergeCell ref="D5:D6"/>
    <mergeCell ref="E5:E6"/>
    <mergeCell ref="F5:F6"/>
  </mergeCells>
  <printOptions/>
  <pageMargins left="0.24" right="0.196850393700787" top="0.27" bottom="0.511811023622047" header="0.21" footer="0"/>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S106"/>
  <sheetViews>
    <sheetView tabSelected="1" view="pageBreakPreview" zoomScale="85" zoomScaleNormal="70" zoomScaleSheetLayoutView="85" zoomScalePageLayoutView="0" workbookViewId="0" topLeftCell="A2">
      <pane xSplit="2" ySplit="7" topLeftCell="C9" activePane="bottomRight" state="frozen"/>
      <selection pane="topLeft" activeCell="A2" sqref="A2"/>
      <selection pane="topRight" activeCell="C2" sqref="C2"/>
      <selection pane="bottomLeft" activeCell="A9" sqref="A9"/>
      <selection pane="bottomRight" activeCell="L30" sqref="L30"/>
    </sheetView>
  </sheetViews>
  <sheetFormatPr defaultColWidth="8.75390625" defaultRowHeight="15.75"/>
  <cols>
    <col min="1" max="1" width="6.375" style="41" customWidth="1"/>
    <col min="2" max="2" width="75.25390625" style="3" customWidth="1"/>
    <col min="3" max="3" width="17.375" style="42" customWidth="1"/>
    <col min="4" max="4" width="17.00390625" style="8" customWidth="1"/>
    <col min="5" max="6" width="16.625" style="8" hidden="1" customWidth="1"/>
    <col min="7" max="7" width="14.50390625" style="8" customWidth="1"/>
    <col min="8" max="8" width="18.50390625" style="8" customWidth="1"/>
    <col min="9" max="9" width="16.125" style="8" customWidth="1"/>
    <col min="10" max="10" width="8.375" style="2" customWidth="1"/>
    <col min="11" max="11" width="21.125" style="2" customWidth="1"/>
    <col min="12" max="12" width="19.50390625" style="3" customWidth="1"/>
    <col min="13" max="14" width="18.75390625" style="3" customWidth="1"/>
    <col min="15" max="15" width="18.375" style="3" customWidth="1"/>
    <col min="16" max="16" width="18.50390625" style="3" customWidth="1"/>
    <col min="17" max="17" width="70.50390625" style="3" customWidth="1"/>
    <col min="18" max="18" width="21.50390625" style="2" customWidth="1"/>
    <col min="19" max="19" width="21.00390625" style="4" customWidth="1"/>
    <col min="20" max="20" width="17.75390625" style="3" customWidth="1"/>
    <col min="21" max="21" width="13.875" style="3" customWidth="1"/>
    <col min="22" max="22" width="15.75390625" style="3" customWidth="1"/>
    <col min="23" max="23" width="19.50390625" style="3" customWidth="1"/>
    <col min="24" max="50" width="8.25390625" style="3" customWidth="1"/>
    <col min="51" max="53" width="0" style="3" hidden="1" customWidth="1"/>
    <col min="54" max="54" width="22.375" style="3" bestFit="1" customWidth="1"/>
    <col min="55" max="55" width="23.25390625" style="3" bestFit="1" customWidth="1"/>
    <col min="56" max="16384" width="8.75390625" style="3" customWidth="1"/>
  </cols>
  <sheetData>
    <row r="1" spans="1:9" ht="26.25" customHeight="1" hidden="1">
      <c r="A1" s="139"/>
      <c r="B1" s="139"/>
      <c r="C1" s="139"/>
      <c r="D1" s="139"/>
      <c r="E1" s="139"/>
      <c r="F1" s="139"/>
      <c r="G1" s="1"/>
      <c r="H1" s="1"/>
      <c r="I1" s="1"/>
    </row>
    <row r="2" spans="1:10" ht="18.75" customHeight="1">
      <c r="A2" s="140"/>
      <c r="B2" s="140"/>
      <c r="C2" s="5"/>
      <c r="D2" s="5"/>
      <c r="E2" s="5"/>
      <c r="F2" s="5"/>
      <c r="G2" s="5"/>
      <c r="H2" s="5"/>
      <c r="I2" s="5"/>
      <c r="J2" s="6"/>
    </row>
    <row r="3" spans="1:13" ht="15" customHeight="1">
      <c r="A3" s="141" t="s">
        <v>136</v>
      </c>
      <c r="B3" s="141"/>
      <c r="C3" s="141"/>
      <c r="D3" s="141"/>
      <c r="E3" s="141"/>
      <c r="F3" s="141"/>
      <c r="G3" s="141"/>
      <c r="H3" s="141"/>
      <c r="I3" s="141"/>
      <c r="J3" s="141"/>
      <c r="K3" s="7"/>
      <c r="L3" s="8"/>
      <c r="M3" s="8"/>
    </row>
    <row r="4" spans="1:13" ht="17.25" customHeight="1">
      <c r="A4" s="142" t="s">
        <v>72</v>
      </c>
      <c r="B4" s="142"/>
      <c r="C4" s="142"/>
      <c r="D4" s="142"/>
      <c r="E4" s="142"/>
      <c r="F4" s="142"/>
      <c r="G4" s="142"/>
      <c r="H4" s="142"/>
      <c r="I4" s="142"/>
      <c r="J4" s="142"/>
      <c r="K4" s="7"/>
      <c r="L4" s="8"/>
      <c r="M4" s="8"/>
    </row>
    <row r="5" spans="1:15" ht="16.5" customHeight="1">
      <c r="A5" s="143" t="s">
        <v>73</v>
      </c>
      <c r="B5" s="143" t="s">
        <v>74</v>
      </c>
      <c r="C5" s="144" t="s">
        <v>75</v>
      </c>
      <c r="D5" s="146" t="s">
        <v>76</v>
      </c>
      <c r="E5" s="146" t="s">
        <v>77</v>
      </c>
      <c r="F5" s="146"/>
      <c r="G5" s="147" t="s">
        <v>78</v>
      </c>
      <c r="H5" s="146" t="s">
        <v>79</v>
      </c>
      <c r="I5" s="146" t="s">
        <v>137</v>
      </c>
      <c r="J5" s="149" t="s">
        <v>80</v>
      </c>
      <c r="K5" s="9"/>
      <c r="L5" s="10"/>
      <c r="M5" s="8"/>
      <c r="O5" s="2"/>
    </row>
    <row r="6" spans="1:15" ht="36" customHeight="1">
      <c r="A6" s="143"/>
      <c r="B6" s="143"/>
      <c r="C6" s="145"/>
      <c r="D6" s="146"/>
      <c r="E6" s="11" t="s">
        <v>81</v>
      </c>
      <c r="F6" s="11" t="s">
        <v>82</v>
      </c>
      <c r="G6" s="148"/>
      <c r="H6" s="146"/>
      <c r="I6" s="146"/>
      <c r="J6" s="149"/>
      <c r="K6" s="9"/>
      <c r="L6" s="7"/>
      <c r="M6" s="7"/>
      <c r="N6" s="2"/>
      <c r="O6" s="2"/>
    </row>
    <row r="7" spans="1:19" s="16" customFormat="1" ht="24.75" customHeight="1">
      <c r="A7" s="12" t="s">
        <v>88</v>
      </c>
      <c r="B7" s="13" t="s">
        <v>89</v>
      </c>
      <c r="C7" s="13" t="s">
        <v>90</v>
      </c>
      <c r="D7" s="13" t="s">
        <v>91</v>
      </c>
      <c r="E7" s="13"/>
      <c r="F7" s="13"/>
      <c r="G7" s="13" t="s">
        <v>92</v>
      </c>
      <c r="H7" s="13" t="s">
        <v>93</v>
      </c>
      <c r="I7" s="13" t="s">
        <v>94</v>
      </c>
      <c r="J7" s="13" t="s">
        <v>95</v>
      </c>
      <c r="K7" s="14"/>
      <c r="L7" s="14"/>
      <c r="M7" s="15"/>
      <c r="N7" s="15"/>
      <c r="O7" s="15"/>
      <c r="R7" s="17"/>
      <c r="S7" s="18"/>
    </row>
    <row r="8" spans="1:19" s="24" customFormat="1" ht="15.75">
      <c r="A8" s="19">
        <v>1</v>
      </c>
      <c r="B8" s="20" t="s">
        <v>96</v>
      </c>
      <c r="C8" s="21">
        <f>C9+C16+C45+C59+C66+C68+C70+C87</f>
        <v>7564695324</v>
      </c>
      <c r="D8" s="21">
        <f aca="true" t="shared" si="0" ref="D8:I8">D9+D16+D45+D59+D66+D68+D70+D87</f>
        <v>46544000000</v>
      </c>
      <c r="E8" s="21">
        <f t="shared" si="0"/>
        <v>35115000000</v>
      </c>
      <c r="F8" s="21">
        <f t="shared" si="0"/>
        <v>17169000000</v>
      </c>
      <c r="G8" s="21"/>
      <c r="H8" s="21">
        <f t="shared" si="0"/>
        <v>54108695324</v>
      </c>
      <c r="I8" s="21">
        <f t="shared" si="0"/>
        <v>5016197533</v>
      </c>
      <c r="J8" s="22">
        <f aca="true" t="shared" si="1" ref="J8:J54">I8/H8</f>
        <v>0.09270594130875408</v>
      </c>
      <c r="K8" s="23"/>
      <c r="L8" s="23"/>
      <c r="N8" s="25"/>
      <c r="R8" s="26"/>
      <c r="S8" s="27"/>
    </row>
    <row r="9" spans="1:19" s="24" customFormat="1" ht="15.75">
      <c r="A9" s="19" t="s">
        <v>70</v>
      </c>
      <c r="B9" s="20" t="s">
        <v>97</v>
      </c>
      <c r="C9" s="21">
        <f>C10+C13</f>
        <v>1324000000</v>
      </c>
      <c r="D9" s="21">
        <f>D10+D13</f>
        <v>3915000000</v>
      </c>
      <c r="E9" s="21">
        <f>E10+E13</f>
        <v>7830000000</v>
      </c>
      <c r="F9" s="21">
        <f>F10+F13</f>
        <v>0</v>
      </c>
      <c r="G9" s="21"/>
      <c r="H9" s="21">
        <f>H10+H13</f>
        <v>5239000000</v>
      </c>
      <c r="I9" s="21">
        <f>I10+I13</f>
        <v>1170000000</v>
      </c>
      <c r="J9" s="28">
        <f t="shared" si="1"/>
        <v>0.22332506203473945</v>
      </c>
      <c r="K9" s="23"/>
      <c r="L9" s="23"/>
      <c r="N9" s="25"/>
      <c r="R9" s="26"/>
      <c r="S9" s="27"/>
    </row>
    <row r="10" spans="1:19" s="33" customFormat="1" ht="15.75">
      <c r="A10" s="29" t="s">
        <v>83</v>
      </c>
      <c r="B10" s="30" t="s">
        <v>98</v>
      </c>
      <c r="C10" s="31">
        <f>C12+C11</f>
        <v>117000000</v>
      </c>
      <c r="D10" s="31">
        <f aca="true" t="shared" si="2" ref="D10:I10">D12+D11</f>
        <v>888000000</v>
      </c>
      <c r="E10" s="31">
        <f t="shared" si="2"/>
        <v>1776000000</v>
      </c>
      <c r="F10" s="31">
        <f t="shared" si="2"/>
        <v>0</v>
      </c>
      <c r="G10" s="31"/>
      <c r="H10" s="31">
        <f>H12+H11</f>
        <v>1005000000</v>
      </c>
      <c r="I10" s="31">
        <f t="shared" si="2"/>
        <v>0</v>
      </c>
      <c r="J10" s="32">
        <f t="shared" si="1"/>
        <v>0</v>
      </c>
      <c r="K10" s="23"/>
      <c r="L10" s="23"/>
      <c r="N10" s="25"/>
      <c r="R10" s="34"/>
      <c r="S10" s="35"/>
    </row>
    <row r="11" spans="1:19" s="33" customFormat="1" ht="15.75">
      <c r="A11" s="29" t="s">
        <v>85</v>
      </c>
      <c r="B11" s="30" t="s">
        <v>87</v>
      </c>
      <c r="C11" s="31"/>
      <c r="D11" s="31">
        <v>888000000</v>
      </c>
      <c r="E11" s="31">
        <v>888000000</v>
      </c>
      <c r="F11" s="31"/>
      <c r="G11" s="31"/>
      <c r="H11" s="31">
        <f>C11+D11</f>
        <v>888000000</v>
      </c>
      <c r="I11" s="31"/>
      <c r="J11" s="32">
        <f t="shared" si="1"/>
        <v>0</v>
      </c>
      <c r="K11" s="23"/>
      <c r="L11" s="23"/>
      <c r="N11" s="25"/>
      <c r="R11" s="34"/>
      <c r="S11" s="35"/>
    </row>
    <row r="12" spans="1:19" s="33" customFormat="1" ht="15.75">
      <c r="A12" s="29" t="s">
        <v>85</v>
      </c>
      <c r="B12" s="30" t="s">
        <v>99</v>
      </c>
      <c r="C12" s="31">
        <v>117000000</v>
      </c>
      <c r="D12" s="31"/>
      <c r="E12" s="31">
        <v>888000000</v>
      </c>
      <c r="F12" s="31"/>
      <c r="G12" s="31"/>
      <c r="H12" s="31">
        <f>C12+D12</f>
        <v>117000000</v>
      </c>
      <c r="I12" s="31"/>
      <c r="J12" s="32">
        <f t="shared" si="1"/>
        <v>0</v>
      </c>
      <c r="K12" s="23"/>
      <c r="L12" s="23"/>
      <c r="N12" s="25"/>
      <c r="R12" s="34"/>
      <c r="S12" s="35"/>
    </row>
    <row r="13" spans="1:19" s="33" customFormat="1" ht="15.75">
      <c r="A13" s="29" t="s">
        <v>83</v>
      </c>
      <c r="B13" s="30" t="s">
        <v>100</v>
      </c>
      <c r="C13" s="31">
        <f>C15+C14</f>
        <v>1207000000</v>
      </c>
      <c r="D13" s="31">
        <f aca="true" t="shared" si="3" ref="D13:I13">D15+D14</f>
        <v>3027000000</v>
      </c>
      <c r="E13" s="31">
        <f t="shared" si="3"/>
        <v>6054000000</v>
      </c>
      <c r="F13" s="31">
        <f t="shared" si="3"/>
        <v>0</v>
      </c>
      <c r="G13" s="31"/>
      <c r="H13" s="31">
        <f>H15+H14</f>
        <v>4234000000</v>
      </c>
      <c r="I13" s="31">
        <f t="shared" si="3"/>
        <v>1170000000</v>
      </c>
      <c r="J13" s="32">
        <f t="shared" si="1"/>
        <v>0.27633443552196507</v>
      </c>
      <c r="K13" s="23"/>
      <c r="L13" s="23"/>
      <c r="N13" s="25"/>
      <c r="R13" s="34"/>
      <c r="S13" s="35"/>
    </row>
    <row r="14" spans="1:19" s="33" customFormat="1" ht="15.75">
      <c r="A14" s="29" t="s">
        <v>85</v>
      </c>
      <c r="B14" s="30" t="s">
        <v>87</v>
      </c>
      <c r="C14" s="31"/>
      <c r="D14" s="31">
        <v>3027000000</v>
      </c>
      <c r="E14" s="31">
        <v>3027000000</v>
      </c>
      <c r="F14" s="31"/>
      <c r="G14" s="31"/>
      <c r="H14" s="31">
        <f>C14+D14</f>
        <v>3027000000</v>
      </c>
      <c r="I14" s="31"/>
      <c r="J14" s="32">
        <f t="shared" si="1"/>
        <v>0</v>
      </c>
      <c r="K14" s="23"/>
      <c r="L14" s="23"/>
      <c r="N14" s="25"/>
      <c r="R14" s="34"/>
      <c r="S14" s="35"/>
    </row>
    <row r="15" spans="1:19" s="33" customFormat="1" ht="15.75">
      <c r="A15" s="29" t="s">
        <v>85</v>
      </c>
      <c r="B15" s="30" t="s">
        <v>99</v>
      </c>
      <c r="C15" s="31">
        <f>755000000+452000000</f>
        <v>1207000000</v>
      </c>
      <c r="D15" s="31"/>
      <c r="E15" s="31">
        <v>3027000000</v>
      </c>
      <c r="F15" s="31"/>
      <c r="G15" s="31"/>
      <c r="H15" s="31">
        <f>C15+D15</f>
        <v>1207000000</v>
      </c>
      <c r="I15" s="31">
        <f>452000000+718000000</f>
        <v>1170000000</v>
      </c>
      <c r="J15" s="32">
        <f t="shared" si="1"/>
        <v>0.9693454846727423</v>
      </c>
      <c r="K15" s="23"/>
      <c r="L15" s="23"/>
      <c r="N15" s="25"/>
      <c r="R15" s="34"/>
      <c r="S15" s="35"/>
    </row>
    <row r="16" spans="1:19" s="24" customFormat="1" ht="34.5" customHeight="1">
      <c r="A16" s="19" t="s">
        <v>71</v>
      </c>
      <c r="B16" s="20" t="s">
        <v>101</v>
      </c>
      <c r="C16" s="21">
        <f>C17+C30</f>
        <v>4801000000</v>
      </c>
      <c r="D16" s="21">
        <f aca="true" t="shared" si="4" ref="D16:I16">D17+D30</f>
        <v>22176000000</v>
      </c>
      <c r="E16" s="21">
        <f t="shared" si="4"/>
        <v>9091000000</v>
      </c>
      <c r="F16" s="21">
        <f t="shared" si="4"/>
        <v>13285000000</v>
      </c>
      <c r="G16" s="21"/>
      <c r="H16" s="21">
        <f t="shared" si="4"/>
        <v>26977000000</v>
      </c>
      <c r="I16" s="21">
        <f t="shared" si="4"/>
        <v>1955260000</v>
      </c>
      <c r="J16" s="28">
        <f t="shared" si="1"/>
        <v>0.0724787782184824</v>
      </c>
      <c r="K16" s="36"/>
      <c r="L16" s="36"/>
      <c r="N16" s="37"/>
      <c r="R16" s="26"/>
      <c r="S16" s="27"/>
    </row>
    <row r="17" spans="1:19" s="33" customFormat="1" ht="33.75" customHeight="1">
      <c r="A17" s="29" t="s">
        <v>83</v>
      </c>
      <c r="B17" s="30" t="s">
        <v>102</v>
      </c>
      <c r="C17" s="31">
        <f>SUM(C18:C29)</f>
        <v>1280000000</v>
      </c>
      <c r="D17" s="31">
        <f aca="true" t="shared" si="5" ref="D17:I17">SUM(D18:D29)</f>
        <v>3085000000</v>
      </c>
      <c r="E17" s="31">
        <f t="shared" si="5"/>
        <v>0</v>
      </c>
      <c r="F17" s="31">
        <f t="shared" si="5"/>
        <v>3285000000</v>
      </c>
      <c r="G17" s="31"/>
      <c r="H17" s="31">
        <f t="shared" si="5"/>
        <v>4365000000</v>
      </c>
      <c r="I17" s="31">
        <f t="shared" si="5"/>
        <v>0</v>
      </c>
      <c r="J17" s="32">
        <f t="shared" si="1"/>
        <v>0</v>
      </c>
      <c r="K17" s="23"/>
      <c r="L17" s="23"/>
      <c r="N17" s="25"/>
      <c r="R17" s="34"/>
      <c r="S17" s="35"/>
    </row>
    <row r="18" spans="1:19" s="33" customFormat="1" ht="15.75">
      <c r="A18" s="29" t="s">
        <v>85</v>
      </c>
      <c r="B18" s="30" t="s">
        <v>99</v>
      </c>
      <c r="C18" s="31">
        <v>1280000000</v>
      </c>
      <c r="D18" s="31"/>
      <c r="E18" s="31"/>
      <c r="F18" s="31">
        <v>200000000</v>
      </c>
      <c r="G18" s="31"/>
      <c r="H18" s="31">
        <f aca="true" t="shared" si="6" ref="H18:H29">C18+D18</f>
        <v>1280000000</v>
      </c>
      <c r="I18" s="31"/>
      <c r="J18" s="32">
        <f t="shared" si="1"/>
        <v>0</v>
      </c>
      <c r="K18" s="23"/>
      <c r="L18" s="23"/>
      <c r="N18" s="25"/>
      <c r="R18" s="34"/>
      <c r="S18" s="35"/>
    </row>
    <row r="19" spans="1:19" s="33" customFormat="1" ht="15.75">
      <c r="A19" s="29" t="s">
        <v>85</v>
      </c>
      <c r="B19" s="30" t="s">
        <v>11</v>
      </c>
      <c r="C19" s="31"/>
      <c r="D19" s="31">
        <v>200000000</v>
      </c>
      <c r="E19" s="31"/>
      <c r="F19" s="31">
        <v>200000000</v>
      </c>
      <c r="G19" s="31"/>
      <c r="H19" s="31">
        <f t="shared" si="6"/>
        <v>200000000</v>
      </c>
      <c r="I19" s="31"/>
      <c r="J19" s="32">
        <f t="shared" si="1"/>
        <v>0</v>
      </c>
      <c r="K19" s="23"/>
      <c r="L19" s="23"/>
      <c r="N19" s="25"/>
      <c r="R19" s="34"/>
      <c r="S19" s="35"/>
    </row>
    <row r="20" spans="1:19" s="33" customFormat="1" ht="15.75">
      <c r="A20" s="29" t="s">
        <v>85</v>
      </c>
      <c r="B20" s="30" t="s">
        <v>16</v>
      </c>
      <c r="C20" s="31"/>
      <c r="D20" s="31">
        <v>300000000</v>
      </c>
      <c r="E20" s="31"/>
      <c r="F20" s="31">
        <v>300000000</v>
      </c>
      <c r="G20" s="31"/>
      <c r="H20" s="31">
        <f t="shared" si="6"/>
        <v>300000000</v>
      </c>
      <c r="I20" s="31"/>
      <c r="J20" s="32">
        <f t="shared" si="1"/>
        <v>0</v>
      </c>
      <c r="K20" s="23"/>
      <c r="L20" s="23"/>
      <c r="N20" s="25"/>
      <c r="R20" s="34"/>
      <c r="S20" s="35"/>
    </row>
    <row r="21" spans="1:19" s="33" customFormat="1" ht="15.75">
      <c r="A21" s="29" t="s">
        <v>85</v>
      </c>
      <c r="B21" s="30" t="s">
        <v>10</v>
      </c>
      <c r="C21" s="31"/>
      <c r="D21" s="31">
        <v>200000000</v>
      </c>
      <c r="E21" s="31"/>
      <c r="F21" s="31">
        <v>200000000</v>
      </c>
      <c r="G21" s="31"/>
      <c r="H21" s="31">
        <f t="shared" si="6"/>
        <v>200000000</v>
      </c>
      <c r="I21" s="31"/>
      <c r="J21" s="32">
        <f t="shared" si="1"/>
        <v>0</v>
      </c>
      <c r="K21" s="23"/>
      <c r="L21" s="23"/>
      <c r="N21" s="25"/>
      <c r="R21" s="34"/>
      <c r="S21" s="35"/>
    </row>
    <row r="22" spans="1:19" s="33" customFormat="1" ht="15.75">
      <c r="A22" s="29" t="s">
        <v>85</v>
      </c>
      <c r="B22" s="30" t="s">
        <v>17</v>
      </c>
      <c r="C22" s="31"/>
      <c r="D22" s="31">
        <v>200000000</v>
      </c>
      <c r="E22" s="31"/>
      <c r="F22" s="31">
        <v>200000000</v>
      </c>
      <c r="G22" s="31"/>
      <c r="H22" s="31">
        <f t="shared" si="6"/>
        <v>200000000</v>
      </c>
      <c r="I22" s="31"/>
      <c r="J22" s="32">
        <f t="shared" si="1"/>
        <v>0</v>
      </c>
      <c r="K22" s="23"/>
      <c r="L22" s="23"/>
      <c r="N22" s="25"/>
      <c r="R22" s="34"/>
      <c r="S22" s="35"/>
    </row>
    <row r="23" spans="1:19" s="33" customFormat="1" ht="15.75">
      <c r="A23" s="29" t="s">
        <v>85</v>
      </c>
      <c r="B23" s="30" t="s">
        <v>103</v>
      </c>
      <c r="C23" s="31"/>
      <c r="D23" s="31">
        <v>400000000</v>
      </c>
      <c r="E23" s="31"/>
      <c r="F23" s="31">
        <v>400000000</v>
      </c>
      <c r="G23" s="31"/>
      <c r="H23" s="31">
        <f t="shared" si="6"/>
        <v>400000000</v>
      </c>
      <c r="I23" s="31"/>
      <c r="J23" s="32">
        <f t="shared" si="1"/>
        <v>0</v>
      </c>
      <c r="K23" s="23"/>
      <c r="L23" s="23"/>
      <c r="N23" s="25"/>
      <c r="R23" s="34"/>
      <c r="S23" s="35"/>
    </row>
    <row r="24" spans="1:19" s="33" customFormat="1" ht="15.75">
      <c r="A24" s="29" t="s">
        <v>85</v>
      </c>
      <c r="B24" s="30" t="s">
        <v>15</v>
      </c>
      <c r="C24" s="31"/>
      <c r="D24" s="31">
        <v>400000000</v>
      </c>
      <c r="E24" s="31"/>
      <c r="F24" s="31">
        <v>400000000</v>
      </c>
      <c r="G24" s="31"/>
      <c r="H24" s="31">
        <f t="shared" si="6"/>
        <v>400000000</v>
      </c>
      <c r="I24" s="31"/>
      <c r="J24" s="32">
        <f t="shared" si="1"/>
        <v>0</v>
      </c>
      <c r="K24" s="23"/>
      <c r="L24" s="23"/>
      <c r="N24" s="25"/>
      <c r="R24" s="34"/>
      <c r="S24" s="35"/>
    </row>
    <row r="25" spans="1:19" s="33" customFormat="1" ht="15.75">
      <c r="A25" s="29" t="s">
        <v>85</v>
      </c>
      <c r="B25" s="30" t="s">
        <v>18</v>
      </c>
      <c r="C25" s="31"/>
      <c r="D25" s="31">
        <v>200000000</v>
      </c>
      <c r="E25" s="31"/>
      <c r="F25" s="31">
        <v>200000000</v>
      </c>
      <c r="G25" s="31"/>
      <c r="H25" s="31">
        <f t="shared" si="6"/>
        <v>200000000</v>
      </c>
      <c r="I25" s="31"/>
      <c r="J25" s="32">
        <f t="shared" si="1"/>
        <v>0</v>
      </c>
      <c r="K25" s="23"/>
      <c r="L25" s="23"/>
      <c r="N25" s="25"/>
      <c r="R25" s="34"/>
      <c r="S25" s="35"/>
    </row>
    <row r="26" spans="1:19" s="33" customFormat="1" ht="15.75">
      <c r="A26" s="29" t="s">
        <v>85</v>
      </c>
      <c r="B26" s="30" t="s">
        <v>19</v>
      </c>
      <c r="C26" s="31"/>
      <c r="D26" s="31">
        <v>200000000</v>
      </c>
      <c r="E26" s="31"/>
      <c r="F26" s="31">
        <v>200000000</v>
      </c>
      <c r="G26" s="31"/>
      <c r="H26" s="31">
        <f t="shared" si="6"/>
        <v>200000000</v>
      </c>
      <c r="I26" s="31"/>
      <c r="J26" s="32">
        <f t="shared" si="1"/>
        <v>0</v>
      </c>
      <c r="K26" s="23"/>
      <c r="L26" s="23"/>
      <c r="N26" s="25"/>
      <c r="R26" s="34"/>
      <c r="S26" s="35"/>
    </row>
    <row r="27" spans="1:19" s="33" customFormat="1" ht="15.75">
      <c r="A27" s="29" t="s">
        <v>85</v>
      </c>
      <c r="B27" s="30" t="s">
        <v>20</v>
      </c>
      <c r="C27" s="31"/>
      <c r="D27" s="31">
        <v>285000000</v>
      </c>
      <c r="E27" s="31"/>
      <c r="F27" s="31">
        <v>285000000</v>
      </c>
      <c r="G27" s="31"/>
      <c r="H27" s="31">
        <f t="shared" si="6"/>
        <v>285000000</v>
      </c>
      <c r="I27" s="31"/>
      <c r="J27" s="32">
        <f t="shared" si="1"/>
        <v>0</v>
      </c>
      <c r="K27" s="23"/>
      <c r="L27" s="23"/>
      <c r="N27" s="25"/>
      <c r="R27" s="34"/>
      <c r="S27" s="35"/>
    </row>
    <row r="28" spans="1:19" s="33" customFormat="1" ht="15.75">
      <c r="A28" s="29" t="s">
        <v>85</v>
      </c>
      <c r="B28" s="30" t="s">
        <v>22</v>
      </c>
      <c r="C28" s="31"/>
      <c r="D28" s="31">
        <v>400000000</v>
      </c>
      <c r="E28" s="31"/>
      <c r="F28" s="31">
        <v>400000000</v>
      </c>
      <c r="G28" s="31"/>
      <c r="H28" s="31">
        <f t="shared" si="6"/>
        <v>400000000</v>
      </c>
      <c r="I28" s="31"/>
      <c r="J28" s="32">
        <f t="shared" si="1"/>
        <v>0</v>
      </c>
      <c r="K28" s="23"/>
      <c r="L28" s="23"/>
      <c r="N28" s="25"/>
      <c r="R28" s="34"/>
      <c r="S28" s="35"/>
    </row>
    <row r="29" spans="1:19" s="33" customFormat="1" ht="15.75">
      <c r="A29" s="29" t="s">
        <v>85</v>
      </c>
      <c r="B29" s="30" t="s">
        <v>21</v>
      </c>
      <c r="C29" s="31"/>
      <c r="D29" s="31">
        <v>300000000</v>
      </c>
      <c r="E29" s="31"/>
      <c r="F29" s="31">
        <v>300000000</v>
      </c>
      <c r="G29" s="31"/>
      <c r="H29" s="31">
        <f t="shared" si="6"/>
        <v>300000000</v>
      </c>
      <c r="I29" s="31"/>
      <c r="J29" s="32">
        <f t="shared" si="1"/>
        <v>0</v>
      </c>
      <c r="K29" s="23"/>
      <c r="L29" s="23"/>
      <c r="N29" s="25"/>
      <c r="R29" s="34"/>
      <c r="S29" s="35"/>
    </row>
    <row r="30" spans="1:19" s="33" customFormat="1" ht="49.5" customHeight="1">
      <c r="A30" s="29" t="s">
        <v>83</v>
      </c>
      <c r="B30" s="30" t="s">
        <v>104</v>
      </c>
      <c r="C30" s="31">
        <f>SUM(C31:C44)</f>
        <v>3521000000</v>
      </c>
      <c r="D30" s="31">
        <f aca="true" t="shared" si="7" ref="D30:I30">SUM(D31:D44)</f>
        <v>19091000000</v>
      </c>
      <c r="E30" s="31">
        <f t="shared" si="7"/>
        <v>9091000000</v>
      </c>
      <c r="F30" s="31">
        <f t="shared" si="7"/>
        <v>10000000000</v>
      </c>
      <c r="G30" s="31"/>
      <c r="H30" s="31">
        <f t="shared" si="7"/>
        <v>22612000000</v>
      </c>
      <c r="I30" s="31">
        <f t="shared" si="7"/>
        <v>1955260000</v>
      </c>
      <c r="J30" s="32">
        <f t="shared" si="1"/>
        <v>0.08647001592075004</v>
      </c>
      <c r="K30" s="23"/>
      <c r="L30" s="23"/>
      <c r="N30" s="25"/>
      <c r="R30" s="34"/>
      <c r="S30" s="35"/>
    </row>
    <row r="31" spans="1:19" s="33" customFormat="1" ht="15.75">
      <c r="A31" s="29" t="s">
        <v>85</v>
      </c>
      <c r="B31" s="30" t="s">
        <v>84</v>
      </c>
      <c r="C31" s="31"/>
      <c r="D31" s="31">
        <v>5091000000</v>
      </c>
      <c r="E31" s="31">
        <v>5091000000</v>
      </c>
      <c r="F31" s="31"/>
      <c r="G31" s="31"/>
      <c r="H31" s="31">
        <f aca="true" t="shared" si="8" ref="H31:H44">C31+D31</f>
        <v>5091000000</v>
      </c>
      <c r="I31" s="43">
        <v>1955260000</v>
      </c>
      <c r="J31" s="32">
        <f t="shared" si="1"/>
        <v>0.38406207032017287</v>
      </c>
      <c r="K31" s="23"/>
      <c r="L31" s="23"/>
      <c r="N31" s="25"/>
      <c r="R31" s="34"/>
      <c r="S31" s="35"/>
    </row>
    <row r="32" spans="1:19" s="33" customFormat="1" ht="15.75">
      <c r="A32" s="29" t="s">
        <v>85</v>
      </c>
      <c r="B32" s="30" t="s">
        <v>105</v>
      </c>
      <c r="C32" s="31">
        <v>3521000000</v>
      </c>
      <c r="D32" s="31">
        <v>4000000000</v>
      </c>
      <c r="E32" s="31">
        <v>4000000000</v>
      </c>
      <c r="F32" s="31"/>
      <c r="G32" s="31"/>
      <c r="H32" s="31">
        <f t="shared" si="8"/>
        <v>7521000000</v>
      </c>
      <c r="I32" s="46"/>
      <c r="J32" s="32">
        <f t="shared" si="1"/>
        <v>0</v>
      </c>
      <c r="K32" s="23"/>
      <c r="L32" s="23"/>
      <c r="N32" s="25"/>
      <c r="R32" s="34"/>
      <c r="S32" s="35"/>
    </row>
    <row r="33" spans="1:19" s="33" customFormat="1" ht="15.75">
      <c r="A33" s="29" t="s">
        <v>85</v>
      </c>
      <c r="B33" s="30" t="s">
        <v>106</v>
      </c>
      <c r="C33" s="31"/>
      <c r="D33" s="31">
        <v>527000000</v>
      </c>
      <c r="E33" s="31"/>
      <c r="F33" s="31">
        <v>527000000</v>
      </c>
      <c r="G33" s="31"/>
      <c r="H33" s="31">
        <f t="shared" si="8"/>
        <v>527000000</v>
      </c>
      <c r="I33" s="31"/>
      <c r="J33" s="32">
        <f t="shared" si="1"/>
        <v>0</v>
      </c>
      <c r="K33" s="23"/>
      <c r="L33" s="23"/>
      <c r="M33" s="38"/>
      <c r="N33" s="25"/>
      <c r="P33" s="39"/>
      <c r="R33" s="34"/>
      <c r="S33" s="35"/>
    </row>
    <row r="34" spans="1:19" s="33" customFormat="1" ht="15.75">
      <c r="A34" s="29" t="s">
        <v>85</v>
      </c>
      <c r="B34" s="30" t="s">
        <v>11</v>
      </c>
      <c r="C34" s="31"/>
      <c r="D34" s="31">
        <v>811000000</v>
      </c>
      <c r="E34" s="31"/>
      <c r="F34" s="31">
        <v>811000000</v>
      </c>
      <c r="G34" s="31"/>
      <c r="H34" s="31">
        <f t="shared" si="8"/>
        <v>811000000</v>
      </c>
      <c r="I34" s="31"/>
      <c r="J34" s="32">
        <f t="shared" si="1"/>
        <v>0</v>
      </c>
      <c r="K34" s="23"/>
      <c r="L34" s="23"/>
      <c r="M34" s="40"/>
      <c r="N34" s="25"/>
      <c r="P34" s="39"/>
      <c r="R34" s="34"/>
      <c r="S34" s="35"/>
    </row>
    <row r="35" spans="1:19" s="33" customFormat="1" ht="15.75">
      <c r="A35" s="29" t="s">
        <v>85</v>
      </c>
      <c r="B35" s="30" t="s">
        <v>16</v>
      </c>
      <c r="C35" s="31"/>
      <c r="D35" s="31">
        <v>1791000000</v>
      </c>
      <c r="E35" s="31"/>
      <c r="F35" s="31">
        <v>1791000000</v>
      </c>
      <c r="G35" s="31"/>
      <c r="H35" s="31">
        <f t="shared" si="8"/>
        <v>1791000000</v>
      </c>
      <c r="I35" s="31"/>
      <c r="J35" s="32">
        <f t="shared" si="1"/>
        <v>0</v>
      </c>
      <c r="K35" s="23"/>
      <c r="L35" s="23"/>
      <c r="M35" s="40"/>
      <c r="N35" s="25"/>
      <c r="P35" s="39"/>
      <c r="R35" s="34"/>
      <c r="S35" s="35"/>
    </row>
    <row r="36" spans="1:19" s="33" customFormat="1" ht="15.75">
      <c r="A36" s="29" t="s">
        <v>85</v>
      </c>
      <c r="B36" s="30" t="s">
        <v>10</v>
      </c>
      <c r="C36" s="31"/>
      <c r="D36" s="31">
        <v>457000000</v>
      </c>
      <c r="E36" s="31"/>
      <c r="F36" s="31">
        <v>457000000</v>
      </c>
      <c r="G36" s="31"/>
      <c r="H36" s="31">
        <f t="shared" si="8"/>
        <v>457000000</v>
      </c>
      <c r="I36" s="31"/>
      <c r="J36" s="32">
        <f t="shared" si="1"/>
        <v>0</v>
      </c>
      <c r="K36" s="23"/>
      <c r="L36" s="23"/>
      <c r="M36" s="40"/>
      <c r="N36" s="25"/>
      <c r="P36" s="39"/>
      <c r="R36" s="34"/>
      <c r="S36" s="35"/>
    </row>
    <row r="37" spans="1:19" s="33" customFormat="1" ht="15.75">
      <c r="A37" s="29" t="s">
        <v>85</v>
      </c>
      <c r="B37" s="30" t="s">
        <v>17</v>
      </c>
      <c r="C37" s="31"/>
      <c r="D37" s="31">
        <v>854000000</v>
      </c>
      <c r="E37" s="31"/>
      <c r="F37" s="31">
        <v>854000000</v>
      </c>
      <c r="G37" s="31"/>
      <c r="H37" s="31">
        <f t="shared" si="8"/>
        <v>854000000</v>
      </c>
      <c r="I37" s="31"/>
      <c r="J37" s="32">
        <f t="shared" si="1"/>
        <v>0</v>
      </c>
      <c r="K37" s="23"/>
      <c r="L37" s="23"/>
      <c r="M37" s="40"/>
      <c r="N37" s="25"/>
      <c r="P37" s="39"/>
      <c r="R37" s="34"/>
      <c r="S37" s="35"/>
    </row>
    <row r="38" spans="1:19" s="33" customFormat="1" ht="15.75">
      <c r="A38" s="29" t="s">
        <v>85</v>
      </c>
      <c r="B38" s="30" t="s">
        <v>103</v>
      </c>
      <c r="C38" s="31"/>
      <c r="D38" s="31">
        <v>415000000</v>
      </c>
      <c r="E38" s="31"/>
      <c r="F38" s="31">
        <v>415000000</v>
      </c>
      <c r="G38" s="31"/>
      <c r="H38" s="31">
        <f t="shared" si="8"/>
        <v>415000000</v>
      </c>
      <c r="I38" s="31"/>
      <c r="J38" s="32">
        <f t="shared" si="1"/>
        <v>0</v>
      </c>
      <c r="K38" s="23"/>
      <c r="L38" s="23"/>
      <c r="M38" s="40"/>
      <c r="N38" s="25"/>
      <c r="P38" s="39"/>
      <c r="R38" s="34"/>
      <c r="S38" s="35"/>
    </row>
    <row r="39" spans="1:19" s="33" customFormat="1" ht="15.75">
      <c r="A39" s="29" t="s">
        <v>85</v>
      </c>
      <c r="B39" s="30" t="s">
        <v>15</v>
      </c>
      <c r="C39" s="31"/>
      <c r="D39" s="31">
        <v>1256000000</v>
      </c>
      <c r="E39" s="31"/>
      <c r="F39" s="31">
        <v>1256000000</v>
      </c>
      <c r="G39" s="31"/>
      <c r="H39" s="31">
        <f t="shared" si="8"/>
        <v>1256000000</v>
      </c>
      <c r="I39" s="31"/>
      <c r="J39" s="32">
        <f t="shared" si="1"/>
        <v>0</v>
      </c>
      <c r="K39" s="23"/>
      <c r="L39" s="23"/>
      <c r="M39" s="40"/>
      <c r="N39" s="25"/>
      <c r="P39" s="39"/>
      <c r="R39" s="34"/>
      <c r="S39" s="35"/>
    </row>
    <row r="40" spans="1:19" s="33" customFormat="1" ht="15.75">
      <c r="A40" s="29" t="s">
        <v>85</v>
      </c>
      <c r="B40" s="30" t="s">
        <v>18</v>
      </c>
      <c r="C40" s="31"/>
      <c r="D40" s="31">
        <v>917000000</v>
      </c>
      <c r="E40" s="31"/>
      <c r="F40" s="31">
        <v>917000000</v>
      </c>
      <c r="G40" s="31"/>
      <c r="H40" s="31">
        <f t="shared" si="8"/>
        <v>917000000</v>
      </c>
      <c r="I40" s="31"/>
      <c r="J40" s="32">
        <f t="shared" si="1"/>
        <v>0</v>
      </c>
      <c r="K40" s="23"/>
      <c r="L40" s="23"/>
      <c r="M40" s="40"/>
      <c r="N40" s="25"/>
      <c r="P40" s="39"/>
      <c r="R40" s="34"/>
      <c r="S40" s="35"/>
    </row>
    <row r="41" spans="1:19" s="33" customFormat="1" ht="15.75">
      <c r="A41" s="29" t="s">
        <v>85</v>
      </c>
      <c r="B41" s="30" t="s">
        <v>19</v>
      </c>
      <c r="C41" s="31"/>
      <c r="D41" s="31">
        <v>494000000</v>
      </c>
      <c r="E41" s="31"/>
      <c r="F41" s="31">
        <v>494000000</v>
      </c>
      <c r="G41" s="31"/>
      <c r="H41" s="31">
        <f t="shared" si="8"/>
        <v>494000000</v>
      </c>
      <c r="I41" s="31"/>
      <c r="J41" s="32">
        <f t="shared" si="1"/>
        <v>0</v>
      </c>
      <c r="K41" s="23"/>
      <c r="L41" s="23"/>
      <c r="M41" s="40"/>
      <c r="N41" s="25"/>
      <c r="P41" s="39"/>
      <c r="R41" s="34"/>
      <c r="S41" s="35"/>
    </row>
    <row r="42" spans="1:19" s="33" customFormat="1" ht="15.75">
      <c r="A42" s="29" t="s">
        <v>85</v>
      </c>
      <c r="B42" s="30" t="s">
        <v>20</v>
      </c>
      <c r="C42" s="31"/>
      <c r="D42" s="31">
        <v>1006000000</v>
      </c>
      <c r="E42" s="31"/>
      <c r="F42" s="31">
        <v>1006000000</v>
      </c>
      <c r="G42" s="31"/>
      <c r="H42" s="31">
        <f t="shared" si="8"/>
        <v>1006000000</v>
      </c>
      <c r="I42" s="31"/>
      <c r="J42" s="32">
        <f t="shared" si="1"/>
        <v>0</v>
      </c>
      <c r="K42" s="23"/>
      <c r="L42" s="23"/>
      <c r="M42" s="40"/>
      <c r="N42" s="25"/>
      <c r="P42" s="39"/>
      <c r="R42" s="34"/>
      <c r="S42" s="35"/>
    </row>
    <row r="43" spans="1:19" s="33" customFormat="1" ht="15.75">
      <c r="A43" s="29" t="s">
        <v>85</v>
      </c>
      <c r="B43" s="30" t="s">
        <v>22</v>
      </c>
      <c r="C43" s="31"/>
      <c r="D43" s="31">
        <v>610000000</v>
      </c>
      <c r="E43" s="31"/>
      <c r="F43" s="31">
        <v>610000000</v>
      </c>
      <c r="G43" s="31"/>
      <c r="H43" s="31">
        <f t="shared" si="8"/>
        <v>610000000</v>
      </c>
      <c r="I43" s="31"/>
      <c r="J43" s="32">
        <f t="shared" si="1"/>
        <v>0</v>
      </c>
      <c r="K43" s="23"/>
      <c r="L43" s="23"/>
      <c r="M43" s="40"/>
      <c r="N43" s="25"/>
      <c r="P43" s="39"/>
      <c r="R43" s="34"/>
      <c r="S43" s="35"/>
    </row>
    <row r="44" spans="1:19" s="33" customFormat="1" ht="15.75">
      <c r="A44" s="29" t="s">
        <v>85</v>
      </c>
      <c r="B44" s="30" t="s">
        <v>21</v>
      </c>
      <c r="C44" s="31"/>
      <c r="D44" s="31">
        <v>862000000</v>
      </c>
      <c r="E44" s="31"/>
      <c r="F44" s="31">
        <v>862000000</v>
      </c>
      <c r="G44" s="31"/>
      <c r="H44" s="31">
        <f t="shared" si="8"/>
        <v>862000000</v>
      </c>
      <c r="I44" s="31"/>
      <c r="J44" s="32">
        <f t="shared" si="1"/>
        <v>0</v>
      </c>
      <c r="K44" s="23"/>
      <c r="L44" s="23"/>
      <c r="M44" s="35"/>
      <c r="N44" s="25"/>
      <c r="P44" s="39"/>
      <c r="R44" s="34"/>
      <c r="S44" s="35"/>
    </row>
    <row r="45" spans="1:19" s="24" customFormat="1" ht="31.5">
      <c r="A45" s="19" t="s">
        <v>86</v>
      </c>
      <c r="B45" s="20" t="s">
        <v>107</v>
      </c>
      <c r="C45" s="21">
        <f>C46</f>
        <v>7594917</v>
      </c>
      <c r="D45" s="21">
        <f aca="true" t="shared" si="9" ref="D45:I45">D46</f>
        <v>3364000000</v>
      </c>
      <c r="E45" s="21">
        <f t="shared" si="9"/>
        <v>0</v>
      </c>
      <c r="F45" s="21">
        <f t="shared" si="9"/>
        <v>3364000000</v>
      </c>
      <c r="G45" s="21"/>
      <c r="H45" s="21">
        <f t="shared" si="9"/>
        <v>3371594917</v>
      </c>
      <c r="I45" s="21">
        <f t="shared" si="9"/>
        <v>874055533</v>
      </c>
      <c r="J45" s="28">
        <f t="shared" si="1"/>
        <v>0.25924096889365433</v>
      </c>
      <c r="K45" s="36"/>
      <c r="L45" s="36"/>
      <c r="N45" s="37"/>
      <c r="R45" s="26"/>
      <c r="S45" s="27"/>
    </row>
    <row r="46" spans="1:19" s="33" customFormat="1" ht="31.5">
      <c r="A46" s="29"/>
      <c r="B46" s="30" t="s">
        <v>108</v>
      </c>
      <c r="C46" s="31">
        <f>SUM(C47:C58)</f>
        <v>7594917</v>
      </c>
      <c r="D46" s="31">
        <f aca="true" t="shared" si="10" ref="D46:I46">SUM(D47:D58)</f>
        <v>3364000000</v>
      </c>
      <c r="E46" s="31">
        <f t="shared" si="10"/>
        <v>0</v>
      </c>
      <c r="F46" s="31">
        <f t="shared" si="10"/>
        <v>3364000000</v>
      </c>
      <c r="G46" s="31"/>
      <c r="H46" s="31">
        <f t="shared" si="10"/>
        <v>3371594917</v>
      </c>
      <c r="I46" s="31">
        <f t="shared" si="10"/>
        <v>874055533</v>
      </c>
      <c r="J46" s="32">
        <f t="shared" si="1"/>
        <v>0.25924096889365433</v>
      </c>
      <c r="K46" s="23"/>
      <c r="L46" s="23"/>
      <c r="N46" s="25"/>
      <c r="R46" s="34"/>
      <c r="S46" s="35"/>
    </row>
    <row r="47" spans="1:19" s="33" customFormat="1" ht="15.75">
      <c r="A47" s="29"/>
      <c r="B47" s="30" t="s">
        <v>106</v>
      </c>
      <c r="C47" s="31">
        <v>44910</v>
      </c>
      <c r="D47" s="31">
        <v>177000000</v>
      </c>
      <c r="E47" s="31"/>
      <c r="F47" s="31">
        <v>177000000</v>
      </c>
      <c r="G47" s="31"/>
      <c r="H47" s="31">
        <f aca="true" t="shared" si="11" ref="H47:H58">C47+D47</f>
        <v>177044910</v>
      </c>
      <c r="I47" s="31"/>
      <c r="J47" s="32">
        <f t="shared" si="1"/>
        <v>0</v>
      </c>
      <c r="K47" s="23"/>
      <c r="L47" s="23"/>
      <c r="N47" s="25"/>
      <c r="R47" s="34"/>
      <c r="S47" s="35"/>
    </row>
    <row r="48" spans="1:19" s="33" customFormat="1" ht="15.75">
      <c r="A48" s="29"/>
      <c r="B48" s="30" t="s">
        <v>11</v>
      </c>
      <c r="C48" s="31">
        <v>236000</v>
      </c>
      <c r="D48" s="31">
        <v>273000000</v>
      </c>
      <c r="E48" s="31"/>
      <c r="F48" s="31">
        <v>273000000</v>
      </c>
      <c r="G48" s="31"/>
      <c r="H48" s="31">
        <f t="shared" si="11"/>
        <v>273236000</v>
      </c>
      <c r="I48" s="31">
        <v>272807000</v>
      </c>
      <c r="J48" s="32">
        <f t="shared" si="1"/>
        <v>0.9984299287063199</v>
      </c>
      <c r="K48" s="23"/>
      <c r="L48" s="23"/>
      <c r="N48" s="25"/>
      <c r="R48" s="34"/>
      <c r="S48" s="35"/>
    </row>
    <row r="49" spans="1:19" s="33" customFormat="1" ht="15.75">
      <c r="A49" s="29"/>
      <c r="B49" s="30" t="s">
        <v>16</v>
      </c>
      <c r="C49" s="31">
        <v>1940817</v>
      </c>
      <c r="D49" s="31">
        <v>602000000</v>
      </c>
      <c r="E49" s="31"/>
      <c r="F49" s="31">
        <v>602000000</v>
      </c>
      <c r="G49" s="31"/>
      <c r="H49" s="31">
        <f t="shared" si="11"/>
        <v>603940817</v>
      </c>
      <c r="I49" s="44">
        <v>601248533</v>
      </c>
      <c r="J49" s="32">
        <f t="shared" si="1"/>
        <v>0.9955421393550222</v>
      </c>
      <c r="K49" s="23"/>
      <c r="L49" s="23"/>
      <c r="N49" s="25"/>
      <c r="R49" s="34"/>
      <c r="S49" s="35"/>
    </row>
    <row r="50" spans="1:19" s="33" customFormat="1" ht="15.75">
      <c r="A50" s="29"/>
      <c r="B50" s="30" t="s">
        <v>10</v>
      </c>
      <c r="C50" s="31">
        <v>195119</v>
      </c>
      <c r="D50" s="31">
        <v>154000000</v>
      </c>
      <c r="E50" s="31"/>
      <c r="F50" s="31">
        <v>154000000</v>
      </c>
      <c r="G50" s="31"/>
      <c r="H50" s="31">
        <f t="shared" si="11"/>
        <v>154195119</v>
      </c>
      <c r="I50" s="31"/>
      <c r="J50" s="32">
        <f t="shared" si="1"/>
        <v>0</v>
      </c>
      <c r="K50" s="23"/>
      <c r="L50" s="23"/>
      <c r="N50" s="25"/>
      <c r="R50" s="34"/>
      <c r="S50" s="35"/>
    </row>
    <row r="51" spans="1:19" s="33" customFormat="1" ht="15.75">
      <c r="A51" s="29"/>
      <c r="B51" s="30" t="s">
        <v>17</v>
      </c>
      <c r="C51" s="31">
        <v>1157395</v>
      </c>
      <c r="D51" s="31">
        <v>287000000</v>
      </c>
      <c r="E51" s="31"/>
      <c r="F51" s="31">
        <v>287000000</v>
      </c>
      <c r="G51" s="31"/>
      <c r="H51" s="31">
        <f t="shared" si="11"/>
        <v>288157395</v>
      </c>
      <c r="I51" s="31"/>
      <c r="J51" s="32">
        <f t="shared" si="1"/>
        <v>0</v>
      </c>
      <c r="K51" s="23"/>
      <c r="L51" s="23"/>
      <c r="N51" s="25"/>
      <c r="R51" s="34"/>
      <c r="S51" s="35"/>
    </row>
    <row r="52" spans="1:19" s="33" customFormat="1" ht="15.75">
      <c r="A52" s="29"/>
      <c r="B52" s="30" t="s">
        <v>103</v>
      </c>
      <c r="C52" s="31">
        <v>263722</v>
      </c>
      <c r="D52" s="31">
        <v>140000000</v>
      </c>
      <c r="E52" s="31"/>
      <c r="F52" s="31">
        <v>140000000</v>
      </c>
      <c r="G52" s="31"/>
      <c r="H52" s="31">
        <f t="shared" si="11"/>
        <v>140263722</v>
      </c>
      <c r="I52" s="31"/>
      <c r="J52" s="32">
        <f t="shared" si="1"/>
        <v>0</v>
      </c>
      <c r="K52" s="23"/>
      <c r="L52" s="23"/>
      <c r="N52" s="25"/>
      <c r="R52" s="34"/>
      <c r="S52" s="35"/>
    </row>
    <row r="53" spans="1:19" s="33" customFormat="1" ht="15.75">
      <c r="A53" s="29"/>
      <c r="B53" s="30" t="s">
        <v>15</v>
      </c>
      <c r="C53" s="31">
        <v>505885</v>
      </c>
      <c r="D53" s="31">
        <v>423000000</v>
      </c>
      <c r="E53" s="31"/>
      <c r="F53" s="31">
        <v>423000000</v>
      </c>
      <c r="G53" s="31"/>
      <c r="H53" s="31">
        <f t="shared" si="11"/>
        <v>423505885</v>
      </c>
      <c r="I53" s="31"/>
      <c r="J53" s="32">
        <f t="shared" si="1"/>
        <v>0</v>
      </c>
      <c r="K53" s="23"/>
      <c r="L53" s="23"/>
      <c r="N53" s="25"/>
      <c r="R53" s="34"/>
      <c r="S53" s="35"/>
    </row>
    <row r="54" spans="1:19" s="33" customFormat="1" ht="15.75">
      <c r="A54" s="29"/>
      <c r="B54" s="30" t="s">
        <v>18</v>
      </c>
      <c r="C54" s="31">
        <v>145244</v>
      </c>
      <c r="D54" s="31">
        <v>339000000</v>
      </c>
      <c r="E54" s="31"/>
      <c r="F54" s="31">
        <v>339000000</v>
      </c>
      <c r="G54" s="31"/>
      <c r="H54" s="31">
        <f t="shared" si="11"/>
        <v>339145244</v>
      </c>
      <c r="I54" s="31"/>
      <c r="J54" s="32">
        <f t="shared" si="1"/>
        <v>0</v>
      </c>
      <c r="K54" s="23"/>
      <c r="L54" s="23"/>
      <c r="N54" s="25"/>
      <c r="R54" s="34"/>
      <c r="S54" s="35"/>
    </row>
    <row r="55" spans="1:19" s="33" customFormat="1" ht="15.75">
      <c r="A55" s="29"/>
      <c r="B55" s="30" t="s">
        <v>19</v>
      </c>
      <c r="C55" s="31">
        <v>364872</v>
      </c>
      <c r="D55" s="31">
        <v>290000000</v>
      </c>
      <c r="E55" s="31"/>
      <c r="F55" s="31">
        <v>290000000</v>
      </c>
      <c r="G55" s="31"/>
      <c r="H55" s="31">
        <f t="shared" si="11"/>
        <v>290364872</v>
      </c>
      <c r="I55" s="31"/>
      <c r="J55" s="32">
        <f aca="true" t="shared" si="12" ref="J55:J106">I55/H55</f>
        <v>0</v>
      </c>
      <c r="K55" s="23"/>
      <c r="L55" s="23"/>
      <c r="N55" s="25"/>
      <c r="R55" s="34"/>
      <c r="S55" s="35"/>
    </row>
    <row r="56" spans="1:19" s="33" customFormat="1" ht="15.75">
      <c r="A56" s="29"/>
      <c r="B56" s="30" t="s">
        <v>20</v>
      </c>
      <c r="C56" s="31">
        <v>868519</v>
      </c>
      <c r="D56" s="31">
        <v>166000000</v>
      </c>
      <c r="E56" s="31"/>
      <c r="F56" s="31">
        <v>166000000</v>
      </c>
      <c r="G56" s="31"/>
      <c r="H56" s="31">
        <f t="shared" si="11"/>
        <v>166868519</v>
      </c>
      <c r="I56" s="31"/>
      <c r="J56" s="32">
        <f t="shared" si="12"/>
        <v>0</v>
      </c>
      <c r="K56" s="23"/>
      <c r="L56" s="23"/>
      <c r="N56" s="25"/>
      <c r="R56" s="34"/>
      <c r="S56" s="35"/>
    </row>
    <row r="57" spans="1:19" s="33" customFormat="1" ht="15.75">
      <c r="A57" s="29"/>
      <c r="B57" s="30" t="s">
        <v>22</v>
      </c>
      <c r="C57" s="31">
        <v>36000</v>
      </c>
      <c r="D57" s="31">
        <v>308000000</v>
      </c>
      <c r="E57" s="31"/>
      <c r="F57" s="31">
        <v>308000000</v>
      </c>
      <c r="G57" s="31"/>
      <c r="H57" s="31">
        <f t="shared" si="11"/>
        <v>308036000</v>
      </c>
      <c r="I57" s="31"/>
      <c r="J57" s="32">
        <f t="shared" si="12"/>
        <v>0</v>
      </c>
      <c r="K57" s="23"/>
      <c r="L57" s="23"/>
      <c r="N57" s="25"/>
      <c r="R57" s="34"/>
      <c r="S57" s="35"/>
    </row>
    <row r="58" spans="1:19" s="33" customFormat="1" ht="15.75">
      <c r="A58" s="29"/>
      <c r="B58" s="30" t="s">
        <v>21</v>
      </c>
      <c r="C58" s="31">
        <v>1836434</v>
      </c>
      <c r="D58" s="31">
        <v>205000000</v>
      </c>
      <c r="E58" s="31"/>
      <c r="F58" s="31">
        <v>205000000</v>
      </c>
      <c r="G58" s="31"/>
      <c r="H58" s="31">
        <f t="shared" si="11"/>
        <v>206836434</v>
      </c>
      <c r="I58" s="31"/>
      <c r="J58" s="32">
        <f t="shared" si="12"/>
        <v>0</v>
      </c>
      <c r="K58" s="23"/>
      <c r="L58" s="23"/>
      <c r="N58" s="25"/>
      <c r="R58" s="34"/>
      <c r="S58" s="35"/>
    </row>
    <row r="59" spans="1:19" s="24" customFormat="1" ht="15.75">
      <c r="A59" s="19" t="s">
        <v>109</v>
      </c>
      <c r="B59" s="20" t="s">
        <v>110</v>
      </c>
      <c r="C59" s="21">
        <f>C60+C63</f>
        <v>45644059</v>
      </c>
      <c r="D59" s="21">
        <f aca="true" t="shared" si="13" ref="D59:I59">D60+D63</f>
        <v>11184000000</v>
      </c>
      <c r="E59" s="21">
        <f t="shared" si="13"/>
        <v>12214000000</v>
      </c>
      <c r="F59" s="21">
        <f t="shared" si="13"/>
        <v>0</v>
      </c>
      <c r="G59" s="21"/>
      <c r="H59" s="21">
        <f t="shared" si="13"/>
        <v>11229644059</v>
      </c>
      <c r="I59" s="21">
        <f t="shared" si="13"/>
        <v>899882000</v>
      </c>
      <c r="J59" s="28">
        <f t="shared" si="12"/>
        <v>0.08013450785012098</v>
      </c>
      <c r="K59" s="36"/>
      <c r="L59" s="36"/>
      <c r="N59" s="37"/>
      <c r="R59" s="26"/>
      <c r="S59" s="27"/>
    </row>
    <row r="60" spans="1:19" s="33" customFormat="1" ht="33" customHeight="1">
      <c r="A60" s="29" t="s">
        <v>83</v>
      </c>
      <c r="B60" s="30" t="s">
        <v>111</v>
      </c>
      <c r="C60" s="31">
        <f>C62+C61</f>
        <v>22920000</v>
      </c>
      <c r="D60" s="31">
        <f aca="true" t="shared" si="14" ref="D60:I60">D62+D61</f>
        <v>1030000000</v>
      </c>
      <c r="E60" s="31">
        <f t="shared" si="14"/>
        <v>2060000000</v>
      </c>
      <c r="F60" s="31">
        <f t="shared" si="14"/>
        <v>0</v>
      </c>
      <c r="G60" s="31"/>
      <c r="H60" s="31">
        <f t="shared" si="14"/>
        <v>1052920000</v>
      </c>
      <c r="I60" s="31">
        <f t="shared" si="14"/>
        <v>0</v>
      </c>
      <c r="J60" s="32">
        <f t="shared" si="12"/>
        <v>0</v>
      </c>
      <c r="K60" s="23"/>
      <c r="L60" s="23"/>
      <c r="N60" s="25"/>
      <c r="R60" s="34"/>
      <c r="S60" s="35"/>
    </row>
    <row r="61" spans="1:19" s="33" customFormat="1" ht="15.75">
      <c r="A61" s="29" t="s">
        <v>85</v>
      </c>
      <c r="B61" s="30" t="s">
        <v>87</v>
      </c>
      <c r="C61" s="31">
        <v>22920000</v>
      </c>
      <c r="D61" s="31"/>
      <c r="E61" s="31">
        <v>1030000000</v>
      </c>
      <c r="F61" s="31"/>
      <c r="G61" s="31"/>
      <c r="H61" s="31">
        <f>C61+D61</f>
        <v>22920000</v>
      </c>
      <c r="I61" s="31"/>
      <c r="J61" s="32">
        <f t="shared" si="12"/>
        <v>0</v>
      </c>
      <c r="K61" s="23"/>
      <c r="L61" s="23"/>
      <c r="N61" s="25"/>
      <c r="R61" s="34"/>
      <c r="S61" s="35"/>
    </row>
    <row r="62" spans="1:19" s="33" customFormat="1" ht="15.75">
      <c r="A62" s="29" t="s">
        <v>85</v>
      </c>
      <c r="B62" s="30" t="s">
        <v>112</v>
      </c>
      <c r="C62" s="31"/>
      <c r="D62" s="31">
        <v>1030000000</v>
      </c>
      <c r="E62" s="31">
        <v>1030000000</v>
      </c>
      <c r="F62" s="31"/>
      <c r="G62" s="31"/>
      <c r="H62" s="31">
        <f>C62+D62</f>
        <v>1030000000</v>
      </c>
      <c r="I62" s="31"/>
      <c r="J62" s="32">
        <f t="shared" si="12"/>
        <v>0</v>
      </c>
      <c r="K62" s="23"/>
      <c r="L62" s="23"/>
      <c r="N62" s="25"/>
      <c r="R62" s="34"/>
      <c r="S62" s="35"/>
    </row>
    <row r="63" spans="1:19" s="33" customFormat="1" ht="31.5">
      <c r="A63" s="29" t="s">
        <v>83</v>
      </c>
      <c r="B63" s="30" t="s">
        <v>113</v>
      </c>
      <c r="C63" s="31">
        <f>C64+C65</f>
        <v>22724059</v>
      </c>
      <c r="D63" s="31">
        <f aca="true" t="shared" si="15" ref="D63:I63">D64+D65</f>
        <v>10154000000</v>
      </c>
      <c r="E63" s="31">
        <f t="shared" si="15"/>
        <v>10154000000</v>
      </c>
      <c r="F63" s="31">
        <f t="shared" si="15"/>
        <v>0</v>
      </c>
      <c r="G63" s="31"/>
      <c r="H63" s="31">
        <f t="shared" si="15"/>
        <v>10176724059</v>
      </c>
      <c r="I63" s="31">
        <f t="shared" si="15"/>
        <v>899882000</v>
      </c>
      <c r="J63" s="32">
        <f t="shared" si="12"/>
        <v>0.08842550852149425</v>
      </c>
      <c r="K63" s="23"/>
      <c r="L63" s="23"/>
      <c r="N63" s="25"/>
      <c r="R63" s="34"/>
      <c r="S63" s="35"/>
    </row>
    <row r="64" spans="1:19" s="33" customFormat="1" ht="15.75">
      <c r="A64" s="29" t="s">
        <v>85</v>
      </c>
      <c r="B64" s="30" t="s">
        <v>114</v>
      </c>
      <c r="C64" s="31"/>
      <c r="D64" s="31">
        <v>3000000000</v>
      </c>
      <c r="E64" s="31">
        <v>3000000000</v>
      </c>
      <c r="F64" s="31"/>
      <c r="G64" s="31"/>
      <c r="H64" s="31">
        <f>C64+D64</f>
        <v>3000000000</v>
      </c>
      <c r="I64" s="31"/>
      <c r="J64" s="32">
        <f t="shared" si="12"/>
        <v>0</v>
      </c>
      <c r="K64" s="23"/>
      <c r="L64" s="23"/>
      <c r="N64" s="25"/>
      <c r="R64" s="34"/>
      <c r="S64" s="35"/>
    </row>
    <row r="65" spans="1:19" s="33" customFormat="1" ht="15.75">
      <c r="A65" s="29" t="s">
        <v>85</v>
      </c>
      <c r="B65" s="30" t="s">
        <v>115</v>
      </c>
      <c r="C65" s="31">
        <v>22724059</v>
      </c>
      <c r="D65" s="31">
        <v>7154000000</v>
      </c>
      <c r="E65" s="31">
        <v>7154000000</v>
      </c>
      <c r="F65" s="31"/>
      <c r="G65" s="31"/>
      <c r="H65" s="31">
        <f>C65+D65</f>
        <v>7176724059</v>
      </c>
      <c r="I65" s="45">
        <v>899882000</v>
      </c>
      <c r="J65" s="32">
        <f t="shared" si="12"/>
        <v>0.12538896474241604</v>
      </c>
      <c r="K65" s="23"/>
      <c r="L65" s="23"/>
      <c r="N65" s="25"/>
      <c r="R65" s="34"/>
      <c r="S65" s="35"/>
    </row>
    <row r="66" spans="1:19" s="24" customFormat="1" ht="31.5">
      <c r="A66" s="19" t="s">
        <v>116</v>
      </c>
      <c r="B66" s="20" t="s">
        <v>117</v>
      </c>
      <c r="C66" s="21">
        <f>C67</f>
        <v>245000000</v>
      </c>
      <c r="D66" s="21">
        <f>D67</f>
        <v>1185000000</v>
      </c>
      <c r="E66" s="21">
        <f>E67</f>
        <v>1185000000</v>
      </c>
      <c r="F66" s="21">
        <f>F67</f>
        <v>0</v>
      </c>
      <c r="G66" s="21"/>
      <c r="H66" s="21">
        <f>H67</f>
        <v>1430000000</v>
      </c>
      <c r="I66" s="21"/>
      <c r="J66" s="28">
        <f t="shared" si="12"/>
        <v>0</v>
      </c>
      <c r="K66" s="36"/>
      <c r="L66" s="36"/>
      <c r="N66" s="37"/>
      <c r="R66" s="26"/>
      <c r="S66" s="27"/>
    </row>
    <row r="67" spans="1:19" s="33" customFormat="1" ht="15.75">
      <c r="A67" s="29"/>
      <c r="B67" s="30" t="s">
        <v>118</v>
      </c>
      <c r="C67" s="31">
        <v>245000000</v>
      </c>
      <c r="D67" s="31">
        <v>1185000000</v>
      </c>
      <c r="E67" s="31">
        <v>1185000000</v>
      </c>
      <c r="F67" s="31"/>
      <c r="G67" s="31"/>
      <c r="H67" s="31">
        <f>C67+D67</f>
        <v>1430000000</v>
      </c>
      <c r="I67" s="31"/>
      <c r="J67" s="32">
        <f t="shared" si="12"/>
        <v>0</v>
      </c>
      <c r="K67" s="23"/>
      <c r="L67" s="23"/>
      <c r="N67" s="25"/>
      <c r="R67" s="34"/>
      <c r="S67" s="35"/>
    </row>
    <row r="68" spans="1:19" s="24" customFormat="1" ht="31.5">
      <c r="A68" s="19" t="s">
        <v>119</v>
      </c>
      <c r="B68" s="20" t="s">
        <v>120</v>
      </c>
      <c r="C68" s="21">
        <f>C69</f>
        <v>784000000</v>
      </c>
      <c r="D68" s="21">
        <f aca="true" t="shared" si="16" ref="D68:I68">D69</f>
        <v>2436000000</v>
      </c>
      <c r="E68" s="21">
        <f t="shared" si="16"/>
        <v>2436000000</v>
      </c>
      <c r="F68" s="21">
        <f t="shared" si="16"/>
        <v>0</v>
      </c>
      <c r="G68" s="21"/>
      <c r="H68" s="21">
        <f t="shared" si="16"/>
        <v>3220000000</v>
      </c>
      <c r="I68" s="21">
        <f t="shared" si="16"/>
        <v>0</v>
      </c>
      <c r="J68" s="28">
        <f t="shared" si="12"/>
        <v>0</v>
      </c>
      <c r="K68" s="36"/>
      <c r="L68" s="36"/>
      <c r="N68" s="37"/>
      <c r="R68" s="26"/>
      <c r="S68" s="27"/>
    </row>
    <row r="69" spans="1:19" s="33" customFormat="1" ht="15.75">
      <c r="A69" s="29"/>
      <c r="B69" s="30" t="s">
        <v>121</v>
      </c>
      <c r="C69" s="31">
        <v>784000000</v>
      </c>
      <c r="D69" s="31">
        <v>2436000000</v>
      </c>
      <c r="E69" s="31">
        <v>2436000000</v>
      </c>
      <c r="F69" s="31"/>
      <c r="G69" s="31"/>
      <c r="H69" s="31">
        <f>C69+D69</f>
        <v>3220000000</v>
      </c>
      <c r="I69" s="31"/>
      <c r="J69" s="32">
        <f t="shared" si="12"/>
        <v>0</v>
      </c>
      <c r="K69" s="23"/>
      <c r="L69" s="23"/>
      <c r="N69" s="25"/>
      <c r="R69" s="34"/>
      <c r="S69" s="35"/>
    </row>
    <row r="70" spans="1:19" s="24" customFormat="1" ht="31.5">
      <c r="A70" s="19" t="s">
        <v>122</v>
      </c>
      <c r="B70" s="20" t="s">
        <v>123</v>
      </c>
      <c r="C70" s="21">
        <f>C71+C73</f>
        <v>262056348</v>
      </c>
      <c r="D70" s="21">
        <f aca="true" t="shared" si="17" ref="D70:I70">D71+D73</f>
        <v>749000000</v>
      </c>
      <c r="E70" s="21">
        <f t="shared" si="17"/>
        <v>698000000</v>
      </c>
      <c r="F70" s="21">
        <f t="shared" si="17"/>
        <v>400000000</v>
      </c>
      <c r="G70" s="21"/>
      <c r="H70" s="21">
        <f t="shared" si="17"/>
        <v>1011056348</v>
      </c>
      <c r="I70" s="21">
        <f t="shared" si="17"/>
        <v>0</v>
      </c>
      <c r="J70" s="28">
        <f t="shared" si="12"/>
        <v>0</v>
      </c>
      <c r="K70" s="36"/>
      <c r="L70" s="36"/>
      <c r="N70" s="37"/>
      <c r="R70" s="26"/>
      <c r="S70" s="27"/>
    </row>
    <row r="71" spans="1:19" s="33" customFormat="1" ht="31.5">
      <c r="A71" s="29"/>
      <c r="B71" s="30" t="s">
        <v>134</v>
      </c>
      <c r="C71" s="31">
        <f>C72</f>
        <v>262000000</v>
      </c>
      <c r="D71" s="31">
        <f aca="true" t="shared" si="18" ref="D71:I71">D72</f>
        <v>0</v>
      </c>
      <c r="E71" s="31">
        <f t="shared" si="18"/>
        <v>349000000</v>
      </c>
      <c r="F71" s="31">
        <f t="shared" si="18"/>
        <v>0</v>
      </c>
      <c r="G71" s="31"/>
      <c r="H71" s="31">
        <f t="shared" si="18"/>
        <v>262000000</v>
      </c>
      <c r="I71" s="31">
        <f t="shared" si="18"/>
        <v>0</v>
      </c>
      <c r="J71" s="32">
        <f t="shared" si="12"/>
        <v>0</v>
      </c>
      <c r="K71" s="23"/>
      <c r="L71" s="23"/>
      <c r="N71" s="25"/>
      <c r="R71" s="34"/>
      <c r="S71" s="35"/>
    </row>
    <row r="72" spans="1:19" s="33" customFormat="1" ht="15.75">
      <c r="A72" s="29"/>
      <c r="B72" s="30" t="s">
        <v>124</v>
      </c>
      <c r="C72" s="31">
        <v>262000000</v>
      </c>
      <c r="D72" s="31"/>
      <c r="E72" s="31">
        <v>349000000</v>
      </c>
      <c r="F72" s="31"/>
      <c r="G72" s="31"/>
      <c r="H72" s="31">
        <f>C72+D72</f>
        <v>262000000</v>
      </c>
      <c r="I72" s="31"/>
      <c r="J72" s="32">
        <f t="shared" si="12"/>
        <v>0</v>
      </c>
      <c r="K72" s="23"/>
      <c r="L72" s="23"/>
      <c r="N72" s="25"/>
      <c r="R72" s="34"/>
      <c r="S72" s="35"/>
    </row>
    <row r="73" spans="1:19" s="33" customFormat="1" ht="31.5">
      <c r="A73" s="29"/>
      <c r="B73" s="30" t="s">
        <v>125</v>
      </c>
      <c r="C73" s="31">
        <f>SUM(C74:C86)</f>
        <v>56348</v>
      </c>
      <c r="D73" s="31">
        <f aca="true" t="shared" si="19" ref="D73:I73">SUM(D74:D86)</f>
        <v>749000000</v>
      </c>
      <c r="E73" s="31">
        <f t="shared" si="19"/>
        <v>349000000</v>
      </c>
      <c r="F73" s="31">
        <f t="shared" si="19"/>
        <v>400000000</v>
      </c>
      <c r="G73" s="31"/>
      <c r="H73" s="31">
        <f t="shared" si="19"/>
        <v>749056348</v>
      </c>
      <c r="I73" s="31">
        <f t="shared" si="19"/>
        <v>0</v>
      </c>
      <c r="J73" s="32">
        <f t="shared" si="12"/>
        <v>0</v>
      </c>
      <c r="K73" s="23"/>
      <c r="L73" s="23"/>
      <c r="N73" s="25"/>
      <c r="R73" s="34"/>
      <c r="S73" s="35"/>
    </row>
    <row r="74" spans="1:19" s="33" customFormat="1" ht="15.75">
      <c r="A74" s="29"/>
      <c r="B74" s="30" t="s">
        <v>126</v>
      </c>
      <c r="C74" s="31">
        <v>56348</v>
      </c>
      <c r="D74" s="31">
        <v>349000000</v>
      </c>
      <c r="E74" s="31">
        <v>349000000</v>
      </c>
      <c r="F74" s="31"/>
      <c r="G74" s="31"/>
      <c r="H74" s="31">
        <f aca="true" t="shared" si="20" ref="H74:H86">C74+D74</f>
        <v>349056348</v>
      </c>
      <c r="I74" s="31"/>
      <c r="J74" s="32">
        <f t="shared" si="12"/>
        <v>0</v>
      </c>
      <c r="K74" s="23"/>
      <c r="L74" s="23"/>
      <c r="N74" s="25"/>
      <c r="R74" s="34"/>
      <c r="S74" s="35"/>
    </row>
    <row r="75" spans="1:19" s="33" customFormat="1" ht="15.75">
      <c r="A75" s="29"/>
      <c r="B75" s="30" t="s">
        <v>106</v>
      </c>
      <c r="C75" s="31"/>
      <c r="D75" s="31">
        <v>25000000</v>
      </c>
      <c r="E75" s="31"/>
      <c r="F75" s="31">
        <v>25000000</v>
      </c>
      <c r="G75" s="31"/>
      <c r="H75" s="31">
        <f t="shared" si="20"/>
        <v>25000000</v>
      </c>
      <c r="I75" s="31"/>
      <c r="J75" s="32">
        <f t="shared" si="12"/>
        <v>0</v>
      </c>
      <c r="K75" s="23"/>
      <c r="L75" s="23"/>
      <c r="N75" s="25"/>
      <c r="R75" s="34"/>
      <c r="S75" s="35"/>
    </row>
    <row r="76" spans="1:19" s="33" customFormat="1" ht="15.75">
      <c r="A76" s="29"/>
      <c r="B76" s="30" t="s">
        <v>11</v>
      </c>
      <c r="C76" s="31"/>
      <c r="D76" s="31">
        <v>35000000</v>
      </c>
      <c r="E76" s="31"/>
      <c r="F76" s="31">
        <v>35000000</v>
      </c>
      <c r="G76" s="31"/>
      <c r="H76" s="31">
        <f t="shared" si="20"/>
        <v>35000000</v>
      </c>
      <c r="I76" s="31"/>
      <c r="J76" s="32">
        <f t="shared" si="12"/>
        <v>0</v>
      </c>
      <c r="K76" s="23"/>
      <c r="L76" s="23"/>
      <c r="N76" s="25"/>
      <c r="R76" s="34"/>
      <c r="S76" s="35"/>
    </row>
    <row r="77" spans="1:19" s="33" customFormat="1" ht="15.75">
      <c r="A77" s="29"/>
      <c r="B77" s="30" t="s">
        <v>16</v>
      </c>
      <c r="C77" s="31"/>
      <c r="D77" s="31">
        <v>44000000</v>
      </c>
      <c r="E77" s="31"/>
      <c r="F77" s="31">
        <v>44000000</v>
      </c>
      <c r="G77" s="31"/>
      <c r="H77" s="31">
        <f t="shared" si="20"/>
        <v>44000000</v>
      </c>
      <c r="I77" s="31"/>
      <c r="J77" s="32">
        <f t="shared" si="12"/>
        <v>0</v>
      </c>
      <c r="K77" s="23"/>
      <c r="L77" s="23"/>
      <c r="N77" s="25"/>
      <c r="R77" s="34"/>
      <c r="S77" s="35"/>
    </row>
    <row r="78" spans="1:19" s="33" customFormat="1" ht="15.75">
      <c r="A78" s="29"/>
      <c r="B78" s="30" t="s">
        <v>10</v>
      </c>
      <c r="C78" s="31"/>
      <c r="D78" s="31">
        <v>30000000</v>
      </c>
      <c r="E78" s="31"/>
      <c r="F78" s="31">
        <v>30000000</v>
      </c>
      <c r="G78" s="31"/>
      <c r="H78" s="31">
        <f t="shared" si="20"/>
        <v>30000000</v>
      </c>
      <c r="I78" s="31"/>
      <c r="J78" s="32">
        <f t="shared" si="12"/>
        <v>0</v>
      </c>
      <c r="K78" s="23"/>
      <c r="L78" s="23"/>
      <c r="N78" s="25"/>
      <c r="R78" s="34"/>
      <c r="S78" s="35"/>
    </row>
    <row r="79" spans="1:19" s="33" customFormat="1" ht="15.75">
      <c r="A79" s="29"/>
      <c r="B79" s="30" t="s">
        <v>17</v>
      </c>
      <c r="C79" s="31"/>
      <c r="D79" s="31">
        <v>40000000</v>
      </c>
      <c r="E79" s="31"/>
      <c r="F79" s="31">
        <v>40000000</v>
      </c>
      <c r="G79" s="31"/>
      <c r="H79" s="31">
        <f t="shared" si="20"/>
        <v>40000000</v>
      </c>
      <c r="I79" s="31"/>
      <c r="J79" s="32">
        <f t="shared" si="12"/>
        <v>0</v>
      </c>
      <c r="K79" s="23"/>
      <c r="L79" s="23"/>
      <c r="N79" s="25"/>
      <c r="R79" s="34"/>
      <c r="S79" s="35"/>
    </row>
    <row r="80" spans="1:19" s="33" customFormat="1" ht="15.75">
      <c r="A80" s="29"/>
      <c r="B80" s="30" t="s">
        <v>103</v>
      </c>
      <c r="C80" s="31"/>
      <c r="D80" s="31">
        <v>25000000</v>
      </c>
      <c r="E80" s="31"/>
      <c r="F80" s="31">
        <v>25000000</v>
      </c>
      <c r="G80" s="31"/>
      <c r="H80" s="31">
        <f t="shared" si="20"/>
        <v>25000000</v>
      </c>
      <c r="I80" s="31"/>
      <c r="J80" s="32">
        <f t="shared" si="12"/>
        <v>0</v>
      </c>
      <c r="K80" s="23"/>
      <c r="L80" s="23"/>
      <c r="N80" s="25"/>
      <c r="R80" s="34"/>
      <c r="S80" s="35"/>
    </row>
    <row r="81" spans="1:19" s="33" customFormat="1" ht="15.75">
      <c r="A81" s="29"/>
      <c r="B81" s="30" t="s">
        <v>15</v>
      </c>
      <c r="C81" s="31"/>
      <c r="D81" s="31">
        <v>40000000</v>
      </c>
      <c r="E81" s="31"/>
      <c r="F81" s="31">
        <v>40000000</v>
      </c>
      <c r="G81" s="31"/>
      <c r="H81" s="31">
        <f t="shared" si="20"/>
        <v>40000000</v>
      </c>
      <c r="I81" s="31"/>
      <c r="J81" s="32">
        <f t="shared" si="12"/>
        <v>0</v>
      </c>
      <c r="K81" s="23"/>
      <c r="L81" s="23"/>
      <c r="N81" s="25"/>
      <c r="R81" s="34"/>
      <c r="S81" s="35"/>
    </row>
    <row r="82" spans="1:19" s="33" customFormat="1" ht="15.75">
      <c r="A82" s="29"/>
      <c r="B82" s="30" t="s">
        <v>18</v>
      </c>
      <c r="C82" s="31"/>
      <c r="D82" s="31">
        <v>33000000</v>
      </c>
      <c r="E82" s="31"/>
      <c r="F82" s="31">
        <v>33000000</v>
      </c>
      <c r="G82" s="31"/>
      <c r="H82" s="31">
        <f t="shared" si="20"/>
        <v>33000000</v>
      </c>
      <c r="I82" s="31"/>
      <c r="J82" s="32">
        <f t="shared" si="12"/>
        <v>0</v>
      </c>
      <c r="K82" s="23"/>
      <c r="L82" s="23"/>
      <c r="N82" s="25"/>
      <c r="R82" s="34"/>
      <c r="S82" s="35"/>
    </row>
    <row r="83" spans="1:19" s="33" customFormat="1" ht="15.75">
      <c r="A83" s="29"/>
      <c r="B83" s="30" t="s">
        <v>19</v>
      </c>
      <c r="C83" s="31"/>
      <c r="D83" s="31">
        <v>35000000</v>
      </c>
      <c r="E83" s="31"/>
      <c r="F83" s="31">
        <v>35000000</v>
      </c>
      <c r="G83" s="31"/>
      <c r="H83" s="31">
        <f t="shared" si="20"/>
        <v>35000000</v>
      </c>
      <c r="I83" s="31"/>
      <c r="J83" s="32">
        <f t="shared" si="12"/>
        <v>0</v>
      </c>
      <c r="K83" s="23"/>
      <c r="L83" s="23"/>
      <c r="N83" s="25"/>
      <c r="R83" s="34"/>
      <c r="S83" s="35"/>
    </row>
    <row r="84" spans="1:19" s="33" customFormat="1" ht="15.75">
      <c r="A84" s="29"/>
      <c r="B84" s="30" t="s">
        <v>20</v>
      </c>
      <c r="C84" s="31"/>
      <c r="D84" s="31">
        <v>30000000</v>
      </c>
      <c r="E84" s="31"/>
      <c r="F84" s="31">
        <v>30000000</v>
      </c>
      <c r="G84" s="31"/>
      <c r="H84" s="31">
        <f t="shared" si="20"/>
        <v>30000000</v>
      </c>
      <c r="I84" s="31"/>
      <c r="J84" s="32">
        <f t="shared" si="12"/>
        <v>0</v>
      </c>
      <c r="K84" s="23"/>
      <c r="L84" s="23"/>
      <c r="N84" s="25"/>
      <c r="R84" s="34"/>
      <c r="S84" s="35"/>
    </row>
    <row r="85" spans="1:19" s="33" customFormat="1" ht="15.75">
      <c r="A85" s="29"/>
      <c r="B85" s="30" t="s">
        <v>22</v>
      </c>
      <c r="C85" s="31"/>
      <c r="D85" s="31">
        <v>38000000</v>
      </c>
      <c r="E85" s="31"/>
      <c r="F85" s="31">
        <v>38000000</v>
      </c>
      <c r="G85" s="31"/>
      <c r="H85" s="31">
        <f t="shared" si="20"/>
        <v>38000000</v>
      </c>
      <c r="I85" s="31"/>
      <c r="J85" s="32">
        <f t="shared" si="12"/>
        <v>0</v>
      </c>
      <c r="K85" s="23"/>
      <c r="L85" s="23"/>
      <c r="N85" s="25"/>
      <c r="R85" s="34"/>
      <c r="S85" s="35"/>
    </row>
    <row r="86" spans="1:19" s="33" customFormat="1" ht="15.75">
      <c r="A86" s="29"/>
      <c r="B86" s="30" t="s">
        <v>21</v>
      </c>
      <c r="C86" s="31"/>
      <c r="D86" s="31">
        <v>25000000</v>
      </c>
      <c r="E86" s="31"/>
      <c r="F86" s="31">
        <v>25000000</v>
      </c>
      <c r="G86" s="31"/>
      <c r="H86" s="31">
        <f t="shared" si="20"/>
        <v>25000000</v>
      </c>
      <c r="I86" s="31"/>
      <c r="J86" s="32">
        <f t="shared" si="12"/>
        <v>0</v>
      </c>
      <c r="K86" s="23"/>
      <c r="L86" s="23"/>
      <c r="N86" s="25"/>
      <c r="R86" s="34"/>
      <c r="S86" s="35"/>
    </row>
    <row r="87" spans="1:19" s="24" customFormat="1" ht="31.5">
      <c r="A87" s="19" t="s">
        <v>127</v>
      </c>
      <c r="B87" s="20" t="s">
        <v>128</v>
      </c>
      <c r="C87" s="21">
        <f>C88+C90+C93</f>
        <v>95400000</v>
      </c>
      <c r="D87" s="21">
        <f aca="true" t="shared" si="21" ref="D87:I87">D88+D90+D93</f>
        <v>1535000000</v>
      </c>
      <c r="E87" s="21">
        <f t="shared" si="21"/>
        <v>1661000000</v>
      </c>
      <c r="F87" s="21">
        <f t="shared" si="21"/>
        <v>120000000</v>
      </c>
      <c r="G87" s="21"/>
      <c r="H87" s="21">
        <f t="shared" si="21"/>
        <v>1630400000</v>
      </c>
      <c r="I87" s="21">
        <f t="shared" si="21"/>
        <v>117000000</v>
      </c>
      <c r="J87" s="28">
        <f t="shared" si="12"/>
        <v>0.07176153091265947</v>
      </c>
      <c r="K87" s="36"/>
      <c r="L87" s="36"/>
      <c r="N87" s="37"/>
      <c r="R87" s="26"/>
      <c r="S87" s="27"/>
    </row>
    <row r="88" spans="1:19" s="33" customFormat="1" ht="78.75">
      <c r="A88" s="29" t="s">
        <v>83</v>
      </c>
      <c r="B88" s="30" t="s">
        <v>129</v>
      </c>
      <c r="C88" s="31">
        <f>C89</f>
        <v>0</v>
      </c>
      <c r="D88" s="31">
        <f aca="true" t="shared" si="22" ref="D88:I88">D89</f>
        <v>965000000</v>
      </c>
      <c r="E88" s="31">
        <f t="shared" si="22"/>
        <v>965000000</v>
      </c>
      <c r="F88" s="31">
        <f t="shared" si="22"/>
        <v>0</v>
      </c>
      <c r="G88" s="31"/>
      <c r="H88" s="31">
        <f t="shared" si="22"/>
        <v>965000000</v>
      </c>
      <c r="I88" s="31">
        <f t="shared" si="22"/>
        <v>117000000</v>
      </c>
      <c r="J88" s="32">
        <f t="shared" si="12"/>
        <v>0.12124352331606218</v>
      </c>
      <c r="K88" s="23"/>
      <c r="L88" s="23"/>
      <c r="N88" s="25"/>
      <c r="R88" s="34"/>
      <c r="S88" s="35"/>
    </row>
    <row r="89" spans="1:19" s="33" customFormat="1" ht="15.75">
      <c r="A89" s="29" t="s">
        <v>85</v>
      </c>
      <c r="B89" s="30" t="s">
        <v>124</v>
      </c>
      <c r="C89" s="31"/>
      <c r="D89" s="31">
        <v>965000000</v>
      </c>
      <c r="E89" s="31">
        <v>965000000</v>
      </c>
      <c r="F89" s="31"/>
      <c r="G89" s="31"/>
      <c r="H89" s="31">
        <f>C89+D89</f>
        <v>965000000</v>
      </c>
      <c r="I89" s="31">
        <v>117000000</v>
      </c>
      <c r="J89" s="32">
        <f t="shared" si="12"/>
        <v>0.12124352331606218</v>
      </c>
      <c r="K89" s="23"/>
      <c r="L89" s="23"/>
      <c r="N89" s="25"/>
      <c r="R89" s="34"/>
      <c r="S89" s="35"/>
    </row>
    <row r="90" spans="1:19" s="33" customFormat="1" ht="51" customHeight="1">
      <c r="A90" s="29" t="s">
        <v>83</v>
      </c>
      <c r="B90" s="30" t="s">
        <v>130</v>
      </c>
      <c r="C90" s="31">
        <f>C92+C91</f>
        <v>39000000</v>
      </c>
      <c r="D90" s="31">
        <f aca="true" t="shared" si="23" ref="D90:I90">D92+D91</f>
        <v>246000000</v>
      </c>
      <c r="E90" s="31">
        <f t="shared" si="23"/>
        <v>492000000</v>
      </c>
      <c r="F90" s="31">
        <f t="shared" si="23"/>
        <v>0</v>
      </c>
      <c r="G90" s="31"/>
      <c r="H90" s="31">
        <f t="shared" si="23"/>
        <v>285000000</v>
      </c>
      <c r="I90" s="31">
        <f t="shared" si="23"/>
        <v>0</v>
      </c>
      <c r="J90" s="32">
        <f t="shared" si="12"/>
        <v>0</v>
      </c>
      <c r="K90" s="23"/>
      <c r="L90" s="23"/>
      <c r="N90" s="25"/>
      <c r="R90" s="34"/>
      <c r="S90" s="35"/>
    </row>
    <row r="91" spans="1:19" s="33" customFormat="1" ht="15.75">
      <c r="A91" s="29" t="s">
        <v>85</v>
      </c>
      <c r="B91" s="30" t="s">
        <v>131</v>
      </c>
      <c r="C91" s="31">
        <v>39000000</v>
      </c>
      <c r="D91" s="31"/>
      <c r="E91" s="31">
        <v>246000000</v>
      </c>
      <c r="F91" s="31"/>
      <c r="G91" s="31"/>
      <c r="H91" s="31">
        <f>C91+D91</f>
        <v>39000000</v>
      </c>
      <c r="I91" s="31"/>
      <c r="J91" s="32">
        <f t="shared" si="12"/>
        <v>0</v>
      </c>
      <c r="K91" s="23"/>
      <c r="L91" s="23"/>
      <c r="N91" s="25"/>
      <c r="R91" s="34"/>
      <c r="S91" s="35"/>
    </row>
    <row r="92" spans="1:19" s="33" customFormat="1" ht="15.75">
      <c r="A92" s="29" t="s">
        <v>85</v>
      </c>
      <c r="B92" s="30" t="s">
        <v>124</v>
      </c>
      <c r="C92" s="31"/>
      <c r="D92" s="31">
        <v>246000000</v>
      </c>
      <c r="E92" s="31">
        <v>246000000</v>
      </c>
      <c r="F92" s="31"/>
      <c r="G92" s="31"/>
      <c r="H92" s="31">
        <f>C92+D92</f>
        <v>246000000</v>
      </c>
      <c r="I92" s="31"/>
      <c r="J92" s="32">
        <f t="shared" si="12"/>
        <v>0</v>
      </c>
      <c r="K92" s="23"/>
      <c r="L92" s="23"/>
      <c r="N92" s="25"/>
      <c r="R92" s="34"/>
      <c r="S92" s="35"/>
    </row>
    <row r="93" spans="1:19" s="33" customFormat="1" ht="31.5">
      <c r="A93" s="29" t="s">
        <v>83</v>
      </c>
      <c r="B93" s="30" t="s">
        <v>132</v>
      </c>
      <c r="C93" s="31">
        <f>SUM(C94:C106)</f>
        <v>56400000</v>
      </c>
      <c r="D93" s="31">
        <f aca="true" t="shared" si="24" ref="D93:I93">SUM(D94:D106)</f>
        <v>324000000</v>
      </c>
      <c r="E93" s="31">
        <f t="shared" si="24"/>
        <v>204000000</v>
      </c>
      <c r="F93" s="31">
        <f t="shared" si="24"/>
        <v>120000000</v>
      </c>
      <c r="G93" s="31"/>
      <c r="H93" s="31">
        <f t="shared" si="24"/>
        <v>380400000</v>
      </c>
      <c r="I93" s="31">
        <f t="shared" si="24"/>
        <v>0</v>
      </c>
      <c r="J93" s="32">
        <f t="shared" si="12"/>
        <v>0</v>
      </c>
      <c r="K93" s="23"/>
      <c r="L93" s="23"/>
      <c r="N93" s="25"/>
      <c r="R93" s="34"/>
      <c r="S93" s="35"/>
    </row>
    <row r="94" spans="1:19" s="33" customFormat="1" ht="15.75">
      <c r="A94" s="29" t="s">
        <v>85</v>
      </c>
      <c r="B94" s="30" t="s">
        <v>126</v>
      </c>
      <c r="C94" s="31">
        <v>56400000</v>
      </c>
      <c r="D94" s="31">
        <v>204000000</v>
      </c>
      <c r="E94" s="31">
        <v>204000000</v>
      </c>
      <c r="F94" s="31"/>
      <c r="G94" s="31"/>
      <c r="H94" s="31">
        <f aca="true" t="shared" si="25" ref="H94:H106">C94+D94</f>
        <v>260400000</v>
      </c>
      <c r="I94" s="31"/>
      <c r="J94" s="32">
        <f t="shared" si="12"/>
        <v>0</v>
      </c>
      <c r="K94" s="23"/>
      <c r="L94" s="23"/>
      <c r="N94" s="25"/>
      <c r="R94" s="34"/>
      <c r="S94" s="35"/>
    </row>
    <row r="95" spans="1:19" s="33" customFormat="1" ht="15.75">
      <c r="A95" s="29" t="s">
        <v>85</v>
      </c>
      <c r="B95" s="30" t="s">
        <v>106</v>
      </c>
      <c r="C95" s="31"/>
      <c r="D95" s="31">
        <v>10000000</v>
      </c>
      <c r="E95" s="31"/>
      <c r="F95" s="31">
        <v>10000000</v>
      </c>
      <c r="G95" s="31"/>
      <c r="H95" s="31">
        <f t="shared" si="25"/>
        <v>10000000</v>
      </c>
      <c r="I95" s="31"/>
      <c r="J95" s="32">
        <f t="shared" si="12"/>
        <v>0</v>
      </c>
      <c r="K95" s="23"/>
      <c r="L95" s="23"/>
      <c r="N95" s="25"/>
      <c r="R95" s="34"/>
      <c r="S95" s="35"/>
    </row>
    <row r="96" spans="1:19" s="33" customFormat="1" ht="15.75">
      <c r="A96" s="29" t="s">
        <v>85</v>
      </c>
      <c r="B96" s="30" t="s">
        <v>11</v>
      </c>
      <c r="C96" s="31"/>
      <c r="D96" s="31">
        <v>10000000</v>
      </c>
      <c r="E96" s="31"/>
      <c r="F96" s="31">
        <v>10000000</v>
      </c>
      <c r="G96" s="31"/>
      <c r="H96" s="31">
        <f t="shared" si="25"/>
        <v>10000000</v>
      </c>
      <c r="I96" s="31"/>
      <c r="J96" s="32">
        <f t="shared" si="12"/>
        <v>0</v>
      </c>
      <c r="K96" s="23"/>
      <c r="L96" s="23"/>
      <c r="N96" s="25"/>
      <c r="R96" s="34"/>
      <c r="S96" s="35"/>
    </row>
    <row r="97" spans="1:19" s="33" customFormat="1" ht="15.75">
      <c r="A97" s="29" t="s">
        <v>85</v>
      </c>
      <c r="B97" s="30" t="s">
        <v>16</v>
      </c>
      <c r="C97" s="31"/>
      <c r="D97" s="31">
        <v>10000000</v>
      </c>
      <c r="E97" s="31"/>
      <c r="F97" s="31">
        <v>10000000</v>
      </c>
      <c r="G97" s="31"/>
      <c r="H97" s="31">
        <f t="shared" si="25"/>
        <v>10000000</v>
      </c>
      <c r="I97" s="31"/>
      <c r="J97" s="32">
        <f t="shared" si="12"/>
        <v>0</v>
      </c>
      <c r="K97" s="23"/>
      <c r="L97" s="23"/>
      <c r="N97" s="25"/>
      <c r="R97" s="34"/>
      <c r="S97" s="35"/>
    </row>
    <row r="98" spans="1:19" s="33" customFormat="1" ht="15.75">
      <c r="A98" s="29" t="s">
        <v>85</v>
      </c>
      <c r="B98" s="30" t="s">
        <v>10</v>
      </c>
      <c r="C98" s="31"/>
      <c r="D98" s="31">
        <v>10000000</v>
      </c>
      <c r="E98" s="31"/>
      <c r="F98" s="31">
        <v>10000000</v>
      </c>
      <c r="G98" s="31"/>
      <c r="H98" s="31">
        <f t="shared" si="25"/>
        <v>10000000</v>
      </c>
      <c r="I98" s="31"/>
      <c r="J98" s="32">
        <f t="shared" si="12"/>
        <v>0</v>
      </c>
      <c r="K98" s="23"/>
      <c r="L98" s="23"/>
      <c r="N98" s="25"/>
      <c r="R98" s="34"/>
      <c r="S98" s="35"/>
    </row>
    <row r="99" spans="1:19" s="33" customFormat="1" ht="15.75">
      <c r="A99" s="29" t="s">
        <v>85</v>
      </c>
      <c r="B99" s="30" t="s">
        <v>17</v>
      </c>
      <c r="C99" s="31"/>
      <c r="D99" s="31">
        <v>10000000</v>
      </c>
      <c r="E99" s="31"/>
      <c r="F99" s="31">
        <v>10000000</v>
      </c>
      <c r="G99" s="31"/>
      <c r="H99" s="31">
        <f t="shared" si="25"/>
        <v>10000000</v>
      </c>
      <c r="I99" s="31"/>
      <c r="J99" s="32">
        <f t="shared" si="12"/>
        <v>0</v>
      </c>
      <c r="K99" s="23"/>
      <c r="L99" s="23"/>
      <c r="N99" s="25"/>
      <c r="R99" s="34"/>
      <c r="S99" s="35"/>
    </row>
    <row r="100" spans="1:19" s="33" customFormat="1" ht="15.75">
      <c r="A100" s="29" t="s">
        <v>85</v>
      </c>
      <c r="B100" s="30" t="s">
        <v>103</v>
      </c>
      <c r="C100" s="31"/>
      <c r="D100" s="31">
        <v>10000000</v>
      </c>
      <c r="E100" s="31"/>
      <c r="F100" s="31">
        <v>10000000</v>
      </c>
      <c r="G100" s="31"/>
      <c r="H100" s="31">
        <f t="shared" si="25"/>
        <v>10000000</v>
      </c>
      <c r="I100" s="31"/>
      <c r="J100" s="32">
        <f t="shared" si="12"/>
        <v>0</v>
      </c>
      <c r="K100" s="23"/>
      <c r="L100" s="23"/>
      <c r="N100" s="25"/>
      <c r="R100" s="34"/>
      <c r="S100" s="35"/>
    </row>
    <row r="101" spans="1:19" s="33" customFormat="1" ht="15.75">
      <c r="A101" s="29" t="s">
        <v>85</v>
      </c>
      <c r="B101" s="30" t="s">
        <v>15</v>
      </c>
      <c r="C101" s="31"/>
      <c r="D101" s="31">
        <v>10000000</v>
      </c>
      <c r="E101" s="31"/>
      <c r="F101" s="31">
        <v>10000000</v>
      </c>
      <c r="G101" s="31"/>
      <c r="H101" s="31">
        <f t="shared" si="25"/>
        <v>10000000</v>
      </c>
      <c r="I101" s="31"/>
      <c r="J101" s="32">
        <f t="shared" si="12"/>
        <v>0</v>
      </c>
      <c r="K101" s="23"/>
      <c r="L101" s="23"/>
      <c r="N101" s="25"/>
      <c r="R101" s="34"/>
      <c r="S101" s="35"/>
    </row>
    <row r="102" spans="1:19" s="33" customFormat="1" ht="15.75">
      <c r="A102" s="29" t="s">
        <v>85</v>
      </c>
      <c r="B102" s="30" t="s">
        <v>18</v>
      </c>
      <c r="C102" s="31"/>
      <c r="D102" s="31">
        <v>10000000</v>
      </c>
      <c r="E102" s="31"/>
      <c r="F102" s="31">
        <v>10000000</v>
      </c>
      <c r="G102" s="31"/>
      <c r="H102" s="31">
        <f t="shared" si="25"/>
        <v>10000000</v>
      </c>
      <c r="I102" s="31"/>
      <c r="J102" s="32">
        <f t="shared" si="12"/>
        <v>0</v>
      </c>
      <c r="K102" s="23"/>
      <c r="L102" s="23"/>
      <c r="N102" s="25"/>
      <c r="R102" s="34"/>
      <c r="S102" s="35"/>
    </row>
    <row r="103" spans="1:19" s="33" customFormat="1" ht="15.75">
      <c r="A103" s="29" t="s">
        <v>85</v>
      </c>
      <c r="B103" s="30" t="s">
        <v>19</v>
      </c>
      <c r="C103" s="31"/>
      <c r="D103" s="31">
        <v>10000000</v>
      </c>
      <c r="E103" s="31"/>
      <c r="F103" s="31">
        <v>10000000</v>
      </c>
      <c r="G103" s="31"/>
      <c r="H103" s="31">
        <f t="shared" si="25"/>
        <v>10000000</v>
      </c>
      <c r="I103" s="31"/>
      <c r="J103" s="32">
        <f t="shared" si="12"/>
        <v>0</v>
      </c>
      <c r="K103" s="23"/>
      <c r="L103" s="23"/>
      <c r="N103" s="25"/>
      <c r="R103" s="34"/>
      <c r="S103" s="35"/>
    </row>
    <row r="104" spans="1:19" s="33" customFormat="1" ht="15.75">
      <c r="A104" s="29" t="s">
        <v>85</v>
      </c>
      <c r="B104" s="30" t="s">
        <v>20</v>
      </c>
      <c r="C104" s="31"/>
      <c r="D104" s="31">
        <v>10000000</v>
      </c>
      <c r="E104" s="31"/>
      <c r="F104" s="31">
        <v>10000000</v>
      </c>
      <c r="G104" s="31"/>
      <c r="H104" s="31">
        <f t="shared" si="25"/>
        <v>10000000</v>
      </c>
      <c r="I104" s="31"/>
      <c r="J104" s="32">
        <f t="shared" si="12"/>
        <v>0</v>
      </c>
      <c r="K104" s="23"/>
      <c r="L104" s="23"/>
      <c r="N104" s="25"/>
      <c r="R104" s="34"/>
      <c r="S104" s="35"/>
    </row>
    <row r="105" spans="1:19" s="33" customFormat="1" ht="15.75">
      <c r="A105" s="29" t="s">
        <v>85</v>
      </c>
      <c r="B105" s="30" t="s">
        <v>22</v>
      </c>
      <c r="C105" s="31"/>
      <c r="D105" s="31">
        <v>10000000</v>
      </c>
      <c r="E105" s="31"/>
      <c r="F105" s="31">
        <v>10000000</v>
      </c>
      <c r="G105" s="31"/>
      <c r="H105" s="31">
        <f t="shared" si="25"/>
        <v>10000000</v>
      </c>
      <c r="I105" s="31"/>
      <c r="J105" s="32">
        <f t="shared" si="12"/>
        <v>0</v>
      </c>
      <c r="K105" s="23"/>
      <c r="L105" s="23"/>
      <c r="N105" s="25"/>
      <c r="R105" s="34"/>
      <c r="S105" s="35"/>
    </row>
    <row r="106" spans="1:19" s="33" customFormat="1" ht="15.75">
      <c r="A106" s="29" t="s">
        <v>85</v>
      </c>
      <c r="B106" s="30" t="s">
        <v>21</v>
      </c>
      <c r="C106" s="31"/>
      <c r="D106" s="31">
        <v>10000000</v>
      </c>
      <c r="E106" s="31"/>
      <c r="F106" s="31">
        <v>10000000</v>
      </c>
      <c r="G106" s="31"/>
      <c r="H106" s="31">
        <f t="shared" si="25"/>
        <v>10000000</v>
      </c>
      <c r="I106" s="31"/>
      <c r="J106" s="32">
        <f t="shared" si="12"/>
        <v>0</v>
      </c>
      <c r="K106" s="23"/>
      <c r="L106" s="23"/>
      <c r="N106" s="25"/>
      <c r="R106" s="34"/>
      <c r="S106" s="35"/>
    </row>
  </sheetData>
  <sheetProtection/>
  <mergeCells count="13">
    <mergeCell ref="H5:H6"/>
    <mergeCell ref="I5:I6"/>
    <mergeCell ref="J5:J6"/>
    <mergeCell ref="A1:F1"/>
    <mergeCell ref="A2:B2"/>
    <mergeCell ref="A3:J3"/>
    <mergeCell ref="A4:J4"/>
    <mergeCell ref="A5:A6"/>
    <mergeCell ref="B5:B6"/>
    <mergeCell ref="C5:C6"/>
    <mergeCell ref="D5:D6"/>
    <mergeCell ref="E5:F5"/>
    <mergeCell ref="G5:G6"/>
  </mergeCells>
  <printOptions/>
  <pageMargins left="0.34" right="0.23" top="0.35" bottom="0.29" header="0.2" footer="0.2"/>
  <pageSetup fitToHeight="6"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THUY</dc:creator>
  <cp:keywords/>
  <dc:description/>
  <cp:lastModifiedBy>Administrator</cp:lastModifiedBy>
  <cp:lastPrinted>2023-07-21T09:55:55Z</cp:lastPrinted>
  <dcterms:created xsi:type="dcterms:W3CDTF">2013-09-27T02:00:13Z</dcterms:created>
  <dcterms:modified xsi:type="dcterms:W3CDTF">2023-08-15T08:28:35Z</dcterms:modified>
  <cp:category/>
  <cp:version/>
  <cp:contentType/>
  <cp:contentStatus/>
</cp:coreProperties>
</file>